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Общая\ОТДЕЛ ИНФОРМАТИЗАЦИИ\На сайт ОАиГ\"/>
    </mc:Choice>
  </mc:AlternateContent>
  <bookViews>
    <workbookView xWindow="0" yWindow="0" windowWidth="38400" windowHeight="17580"/>
  </bookViews>
  <sheets>
    <sheet name="на 01.06.202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6" l="1"/>
  <c r="I49" i="6" s="1"/>
  <c r="F49" i="6"/>
  <c r="F48" i="6" s="1"/>
  <c r="E49" i="6"/>
  <c r="D49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E48" i="6"/>
  <c r="D48" i="6"/>
  <c r="AG47" i="6"/>
  <c r="AF47" i="6"/>
  <c r="AE47" i="6"/>
  <c r="AE46" i="6" s="1"/>
  <c r="AD47" i="6"/>
  <c r="AD46" i="6" s="1"/>
  <c r="AC47" i="6"/>
  <c r="AB47" i="6"/>
  <c r="AA47" i="6"/>
  <c r="AA46" i="6" s="1"/>
  <c r="Z47" i="6"/>
  <c r="Z46" i="6" s="1"/>
  <c r="Y47" i="6"/>
  <c r="X47" i="6"/>
  <c r="W47" i="6"/>
  <c r="W46" i="6" s="1"/>
  <c r="V47" i="6"/>
  <c r="V46" i="6" s="1"/>
  <c r="U47" i="6"/>
  <c r="T47" i="6"/>
  <c r="S47" i="6"/>
  <c r="S46" i="6" s="1"/>
  <c r="R47" i="6"/>
  <c r="R46" i="6" s="1"/>
  <c r="Q47" i="6"/>
  <c r="P47" i="6"/>
  <c r="O47" i="6"/>
  <c r="O46" i="6" s="1"/>
  <c r="N47" i="6"/>
  <c r="N46" i="6" s="1"/>
  <c r="M47" i="6"/>
  <c r="L47" i="6"/>
  <c r="K47" i="6"/>
  <c r="K46" i="6" s="1"/>
  <c r="J47" i="6"/>
  <c r="E47" i="6" s="1"/>
  <c r="E46" i="6" s="1"/>
  <c r="G47" i="6"/>
  <c r="F47" i="6"/>
  <c r="F46" i="6" s="1"/>
  <c r="AG46" i="6"/>
  <c r="AF46" i="6"/>
  <c r="AC46" i="6"/>
  <c r="AB46" i="6"/>
  <c r="Y46" i="6"/>
  <c r="X46" i="6"/>
  <c r="U46" i="6"/>
  <c r="T46" i="6"/>
  <c r="Q46" i="6"/>
  <c r="P46" i="6"/>
  <c r="M46" i="6"/>
  <c r="L46" i="6"/>
  <c r="O45" i="6"/>
  <c r="M45" i="6"/>
  <c r="G45" i="6"/>
  <c r="F45" i="6" s="1"/>
  <c r="F44" i="6" s="1"/>
  <c r="E45" i="6"/>
  <c r="E44" i="6" s="1"/>
  <c r="D45" i="6"/>
  <c r="D44" i="6" s="1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G44" i="6"/>
  <c r="O43" i="6"/>
  <c r="O42" i="6" s="1"/>
  <c r="M43" i="6"/>
  <c r="M41" i="6" s="1"/>
  <c r="E43" i="6"/>
  <c r="D43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N42" i="6"/>
  <c r="L42" i="6"/>
  <c r="K42" i="6"/>
  <c r="J42" i="6"/>
  <c r="E42" i="6"/>
  <c r="D42" i="6"/>
  <c r="AG41" i="6"/>
  <c r="AF41" i="6"/>
  <c r="AE41" i="6"/>
  <c r="AE40" i="6" s="1"/>
  <c r="AD41" i="6"/>
  <c r="AD40" i="6" s="1"/>
  <c r="AC41" i="6"/>
  <c r="AB41" i="6"/>
  <c r="AA41" i="6"/>
  <c r="AA40" i="6" s="1"/>
  <c r="Z41" i="6"/>
  <c r="Z40" i="6" s="1"/>
  <c r="Y41" i="6"/>
  <c r="X41" i="6"/>
  <c r="W41" i="6"/>
  <c r="W40" i="6" s="1"/>
  <c r="V41" i="6"/>
  <c r="V40" i="6" s="1"/>
  <c r="U41" i="6"/>
  <c r="T41" i="6"/>
  <c r="S41" i="6"/>
  <c r="S40" i="6" s="1"/>
  <c r="R41" i="6"/>
  <c r="R40" i="6" s="1"/>
  <c r="Q41" i="6"/>
  <c r="P41" i="6"/>
  <c r="O41" i="6"/>
  <c r="O40" i="6" s="1"/>
  <c r="N41" i="6"/>
  <c r="N40" i="6" s="1"/>
  <c r="L41" i="6"/>
  <c r="K41" i="6"/>
  <c r="K40" i="6" s="1"/>
  <c r="J41" i="6"/>
  <c r="E41" i="6" s="1"/>
  <c r="E40" i="6" s="1"/>
  <c r="AG40" i="6"/>
  <c r="AF40" i="6"/>
  <c r="AC40" i="6"/>
  <c r="AB40" i="6"/>
  <c r="Y40" i="6"/>
  <c r="X40" i="6"/>
  <c r="U40" i="6"/>
  <c r="T40" i="6"/>
  <c r="Q40" i="6"/>
  <c r="P40" i="6"/>
  <c r="L40" i="6"/>
  <c r="G38" i="6"/>
  <c r="I38" i="6" s="1"/>
  <c r="F38" i="6"/>
  <c r="E38" i="6"/>
  <c r="D38" i="6"/>
  <c r="G37" i="6"/>
  <c r="F37" i="6" s="1"/>
  <c r="F36" i="6" s="1"/>
  <c r="E37" i="6"/>
  <c r="E36" i="6" s="1"/>
  <c r="D37" i="6"/>
  <c r="D36" i="6" s="1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G36" i="6"/>
  <c r="I36" i="6" s="1"/>
  <c r="G35" i="6"/>
  <c r="F35" i="6" s="1"/>
  <c r="F34" i="6" s="1"/>
  <c r="E35" i="6"/>
  <c r="E34" i="6" s="1"/>
  <c r="D35" i="6"/>
  <c r="H35" i="6" s="1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D34" i="6" s="1"/>
  <c r="G34" i="6"/>
  <c r="I34" i="6" s="1"/>
  <c r="AG33" i="6"/>
  <c r="AF33" i="6"/>
  <c r="AE33" i="6"/>
  <c r="AD33" i="6"/>
  <c r="AC33" i="6"/>
  <c r="AB33" i="6"/>
  <c r="AA33" i="6"/>
  <c r="AA31" i="6" s="1"/>
  <c r="Z33" i="6"/>
  <c r="Y33" i="6"/>
  <c r="X33" i="6"/>
  <c r="W33" i="6"/>
  <c r="V33" i="6"/>
  <c r="V10" i="6" s="1"/>
  <c r="V8" i="6" s="1"/>
  <c r="U33" i="6"/>
  <c r="T33" i="6"/>
  <c r="S33" i="6"/>
  <c r="R33" i="6"/>
  <c r="R10" i="6" s="1"/>
  <c r="R8" i="6" s="1"/>
  <c r="Q33" i="6"/>
  <c r="P33" i="6"/>
  <c r="O33" i="6"/>
  <c r="G33" i="6" s="1"/>
  <c r="N33" i="6"/>
  <c r="N10" i="6" s="1"/>
  <c r="N8" i="6" s="1"/>
  <c r="M33" i="6"/>
  <c r="L33" i="6"/>
  <c r="K33" i="6"/>
  <c r="J33" i="6"/>
  <c r="J31" i="6" s="1"/>
  <c r="AG32" i="6"/>
  <c r="AG31" i="6" s="1"/>
  <c r="AF32" i="6"/>
  <c r="AF31" i="6" s="1"/>
  <c r="AE32" i="6"/>
  <c r="AD32" i="6"/>
  <c r="AC32" i="6"/>
  <c r="AC31" i="6" s="1"/>
  <c r="AB32" i="6"/>
  <c r="AB31" i="6" s="1"/>
  <c r="AA32" i="6"/>
  <c r="Z32" i="6"/>
  <c r="Y32" i="6"/>
  <c r="Y31" i="6" s="1"/>
  <c r="X32" i="6"/>
  <c r="X31" i="6" s="1"/>
  <c r="W32" i="6"/>
  <c r="V32" i="6"/>
  <c r="U32" i="6"/>
  <c r="U31" i="6" s="1"/>
  <c r="T32" i="6"/>
  <c r="T31" i="6" s="1"/>
  <c r="S32" i="6"/>
  <c r="R32" i="6"/>
  <c r="Q32" i="6"/>
  <c r="Q31" i="6" s="1"/>
  <c r="P32" i="6"/>
  <c r="P31" i="6" s="1"/>
  <c r="O32" i="6"/>
  <c r="N32" i="6"/>
  <c r="M32" i="6"/>
  <c r="G32" i="6" s="1"/>
  <c r="L32" i="6"/>
  <c r="K32" i="6"/>
  <c r="J32" i="6"/>
  <c r="D32" i="6"/>
  <c r="H32" i="6" s="1"/>
  <c r="AE31" i="6"/>
  <c r="AD31" i="6"/>
  <c r="Z31" i="6"/>
  <c r="W31" i="6"/>
  <c r="V31" i="6"/>
  <c r="S31" i="6"/>
  <c r="O31" i="6"/>
  <c r="N31" i="6"/>
  <c r="K31" i="6"/>
  <c r="H29" i="6"/>
  <c r="G29" i="6"/>
  <c r="F29" i="6" s="1"/>
  <c r="E29" i="6"/>
  <c r="I29" i="6" s="1"/>
  <c r="D29" i="6"/>
  <c r="D27" i="6" s="1"/>
  <c r="G28" i="6"/>
  <c r="I28" i="6" s="1"/>
  <c r="F28" i="6"/>
  <c r="E28" i="6"/>
  <c r="D28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E27" i="6"/>
  <c r="G26" i="6"/>
  <c r="I26" i="6" s="1"/>
  <c r="F26" i="6"/>
  <c r="F24" i="6" s="1"/>
  <c r="E26" i="6"/>
  <c r="D26" i="6"/>
  <c r="H25" i="6"/>
  <c r="G25" i="6"/>
  <c r="F25" i="6" s="1"/>
  <c r="E25" i="6"/>
  <c r="E24" i="6" s="1"/>
  <c r="D25" i="6"/>
  <c r="D24" i="6" s="1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H23" i="6"/>
  <c r="G23" i="6"/>
  <c r="F23" i="6" s="1"/>
  <c r="E23" i="6"/>
  <c r="I23" i="6" s="1"/>
  <c r="D23" i="6"/>
  <c r="D21" i="6" s="1"/>
  <c r="G22" i="6"/>
  <c r="I22" i="6" s="1"/>
  <c r="F22" i="6"/>
  <c r="E22" i="6"/>
  <c r="D22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E21" i="6"/>
  <c r="AG20" i="6"/>
  <c r="AF20" i="6"/>
  <c r="AE20" i="6"/>
  <c r="AE11" i="6" s="1"/>
  <c r="AD20" i="6"/>
  <c r="AD11" i="6" s="1"/>
  <c r="AC20" i="6"/>
  <c r="AB20" i="6"/>
  <c r="AA20" i="6"/>
  <c r="AA11" i="6" s="1"/>
  <c r="Z20" i="6"/>
  <c r="Z11" i="6" s="1"/>
  <c r="Y20" i="6"/>
  <c r="X20" i="6"/>
  <c r="W20" i="6"/>
  <c r="W11" i="6" s="1"/>
  <c r="V20" i="6"/>
  <c r="V11" i="6" s="1"/>
  <c r="U20" i="6"/>
  <c r="T20" i="6"/>
  <c r="S20" i="6"/>
  <c r="S11" i="6" s="1"/>
  <c r="R20" i="6"/>
  <c r="R11" i="6" s="1"/>
  <c r="Q20" i="6"/>
  <c r="P20" i="6"/>
  <c r="O20" i="6"/>
  <c r="O11" i="6" s="1"/>
  <c r="N20" i="6"/>
  <c r="N11" i="6" s="1"/>
  <c r="M20" i="6"/>
  <c r="L20" i="6"/>
  <c r="K20" i="6"/>
  <c r="K11" i="6" s="1"/>
  <c r="J20" i="6"/>
  <c r="G20" i="6"/>
  <c r="F20" i="6"/>
  <c r="AG19" i="6"/>
  <c r="AG18" i="6" s="1"/>
  <c r="AF19" i="6"/>
  <c r="AE19" i="6"/>
  <c r="AD19" i="6"/>
  <c r="AC19" i="6"/>
  <c r="AC18" i="6" s="1"/>
  <c r="AB19" i="6"/>
  <c r="AA19" i="6"/>
  <c r="Z19" i="6"/>
  <c r="Y19" i="6"/>
  <c r="Y18" i="6" s="1"/>
  <c r="X19" i="6"/>
  <c r="W19" i="6"/>
  <c r="V19" i="6"/>
  <c r="U19" i="6"/>
  <c r="U18" i="6" s="1"/>
  <c r="T19" i="6"/>
  <c r="S19" i="6"/>
  <c r="R19" i="6"/>
  <c r="Q19" i="6"/>
  <c r="Q18" i="6" s="1"/>
  <c r="P19" i="6"/>
  <c r="O19" i="6"/>
  <c r="N19" i="6"/>
  <c r="M19" i="6"/>
  <c r="G19" i="6" s="1"/>
  <c r="L19" i="6"/>
  <c r="K19" i="6"/>
  <c r="J19" i="6"/>
  <c r="D19" i="6"/>
  <c r="H19" i="6" s="1"/>
  <c r="AE18" i="6"/>
  <c r="AD18" i="6"/>
  <c r="AA18" i="6"/>
  <c r="Z18" i="6"/>
  <c r="W18" i="6"/>
  <c r="V18" i="6"/>
  <c r="S18" i="6"/>
  <c r="R18" i="6"/>
  <c r="O18" i="6"/>
  <c r="N18" i="6"/>
  <c r="K18" i="6"/>
  <c r="J18" i="6"/>
  <c r="H16" i="6"/>
  <c r="G16" i="6"/>
  <c r="F16" i="6" s="1"/>
  <c r="E16" i="6"/>
  <c r="D16" i="6"/>
  <c r="G15" i="6"/>
  <c r="I15" i="6" s="1"/>
  <c r="F15" i="6"/>
  <c r="E15" i="6"/>
  <c r="D15" i="6"/>
  <c r="H14" i="6"/>
  <c r="G14" i="6"/>
  <c r="F14" i="6" s="1"/>
  <c r="E14" i="6"/>
  <c r="I14" i="6" s="1"/>
  <c r="D14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G13" i="6"/>
  <c r="F13" i="6"/>
  <c r="AG11" i="6"/>
  <c r="AF11" i="6"/>
  <c r="AC11" i="6"/>
  <c r="AB11" i="6"/>
  <c r="Y11" i="6"/>
  <c r="X11" i="6"/>
  <c r="U11" i="6"/>
  <c r="T11" i="6"/>
  <c r="Q11" i="6"/>
  <c r="P11" i="6"/>
  <c r="M11" i="6"/>
  <c r="L11" i="6"/>
  <c r="AE10" i="6"/>
  <c r="AD10" i="6"/>
  <c r="AD8" i="6" s="1"/>
  <c r="AA10" i="6"/>
  <c r="AA8" i="6" s="1"/>
  <c r="Z10" i="6"/>
  <c r="W10" i="6"/>
  <c r="S10" i="6"/>
  <c r="S8" i="6" s="1"/>
  <c r="O10" i="6"/>
  <c r="K10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E9" i="6"/>
  <c r="D9" i="6"/>
  <c r="AE8" i="6"/>
  <c r="Z8" i="6"/>
  <c r="W8" i="6"/>
  <c r="O8" i="6"/>
  <c r="U8" i="6" l="1"/>
  <c r="G41" i="6"/>
  <c r="M40" i="6"/>
  <c r="E32" i="6"/>
  <c r="E31" i="6" s="1"/>
  <c r="L31" i="6"/>
  <c r="D31" i="6" s="1"/>
  <c r="I47" i="6"/>
  <c r="G9" i="6"/>
  <c r="R31" i="6"/>
  <c r="F32" i="6"/>
  <c r="G31" i="6"/>
  <c r="I44" i="6"/>
  <c r="AC8" i="6"/>
  <c r="E33" i="6"/>
  <c r="I33" i="6" s="1"/>
  <c r="D33" i="6"/>
  <c r="H33" i="6" s="1"/>
  <c r="D13" i="6"/>
  <c r="H13" i="6" s="1"/>
  <c r="K8" i="6"/>
  <c r="E13" i="6"/>
  <c r="I13" i="6" s="1"/>
  <c r="L18" i="6"/>
  <c r="L10" i="6"/>
  <c r="L8" i="6" s="1"/>
  <c r="E19" i="6"/>
  <c r="P18" i="6"/>
  <c r="P10" i="6"/>
  <c r="T18" i="6"/>
  <c r="T10" i="6"/>
  <c r="X18" i="6"/>
  <c r="X10" i="6"/>
  <c r="AB18" i="6"/>
  <c r="AB10" i="6"/>
  <c r="AB8" i="6" s="1"/>
  <c r="AF18" i="6"/>
  <c r="AF10" i="6"/>
  <c r="E20" i="6"/>
  <c r="E18" i="6" s="1"/>
  <c r="D20" i="6"/>
  <c r="D18" i="6" s="1"/>
  <c r="J11" i="6"/>
  <c r="P8" i="6"/>
  <c r="T8" i="6"/>
  <c r="X8" i="6"/>
  <c r="AF8" i="6"/>
  <c r="J10" i="6"/>
  <c r="F19" i="6"/>
  <c r="F18" i="6" s="1"/>
  <c r="I19" i="6"/>
  <c r="G11" i="6"/>
  <c r="F21" i="6"/>
  <c r="F27" i="6"/>
  <c r="F33" i="6"/>
  <c r="I16" i="6"/>
  <c r="G18" i="6"/>
  <c r="H15" i="6"/>
  <c r="H22" i="6"/>
  <c r="H26" i="6"/>
  <c r="H28" i="6"/>
  <c r="H37" i="6"/>
  <c r="H45" i="6"/>
  <c r="G24" i="6"/>
  <c r="I25" i="6"/>
  <c r="M10" i="6"/>
  <c r="M8" i="6" s="1"/>
  <c r="Q10" i="6"/>
  <c r="Q8" i="6" s="1"/>
  <c r="U10" i="6"/>
  <c r="Y10" i="6"/>
  <c r="Y8" i="6" s="1"/>
  <c r="AC10" i="6"/>
  <c r="AG10" i="6"/>
  <c r="AG8" i="6" s="1"/>
  <c r="M18" i="6"/>
  <c r="G21" i="6"/>
  <c r="G27" i="6"/>
  <c r="M31" i="6"/>
  <c r="I35" i="6"/>
  <c r="I37" i="6"/>
  <c r="M42" i="6"/>
  <c r="G43" i="6"/>
  <c r="I45" i="6"/>
  <c r="H34" i="6"/>
  <c r="H36" i="6"/>
  <c r="H38" i="6"/>
  <c r="J40" i="6"/>
  <c r="D41" i="6"/>
  <c r="D40" i="6" s="1"/>
  <c r="H44" i="6"/>
  <c r="J46" i="6"/>
  <c r="D47" i="6"/>
  <c r="D46" i="6" s="1"/>
  <c r="H47" i="6"/>
  <c r="H49" i="6"/>
  <c r="G46" i="6"/>
  <c r="G48" i="6"/>
  <c r="I21" i="6" l="1"/>
  <c r="H21" i="6"/>
  <c r="D11" i="6"/>
  <c r="E11" i="6"/>
  <c r="I11" i="6" s="1"/>
  <c r="I32" i="6"/>
  <c r="I48" i="6"/>
  <c r="H48" i="6"/>
  <c r="I24" i="6"/>
  <c r="H24" i="6"/>
  <c r="I18" i="6"/>
  <c r="H18" i="6"/>
  <c r="E10" i="6"/>
  <c r="D10" i="6"/>
  <c r="J8" i="6"/>
  <c r="F31" i="6"/>
  <c r="G10" i="6"/>
  <c r="G8" i="6" s="1"/>
  <c r="I46" i="6"/>
  <c r="H46" i="6"/>
  <c r="I43" i="6"/>
  <c r="G42" i="6"/>
  <c r="H43" i="6"/>
  <c r="F43" i="6"/>
  <c r="F42" i="6" s="1"/>
  <c r="F11" i="6"/>
  <c r="H11" i="6"/>
  <c r="I41" i="6"/>
  <c r="G40" i="6"/>
  <c r="H41" i="6"/>
  <c r="F41" i="6"/>
  <c r="F40" i="6" s="1"/>
  <c r="I27" i="6"/>
  <c r="H27" i="6"/>
  <c r="H20" i="6"/>
  <c r="I20" i="6"/>
  <c r="I31" i="6"/>
  <c r="H31" i="6"/>
  <c r="F9" i="6"/>
  <c r="H9" i="6"/>
  <c r="I9" i="6"/>
  <c r="I40" i="6" l="1"/>
  <c r="H40" i="6"/>
  <c r="I42" i="6"/>
  <c r="H42" i="6"/>
  <c r="I10" i="6"/>
  <c r="H10" i="6"/>
  <c r="F10" i="6"/>
  <c r="F8" i="6" s="1"/>
  <c r="E8" i="6"/>
  <c r="I8" i="6" s="1"/>
  <c r="D8" i="6"/>
  <c r="H8" i="6" s="1"/>
</calcChain>
</file>

<file path=xl/sharedStrings.xml><?xml version="1.0" encoding="utf-8"?>
<sst xmlns="http://schemas.openxmlformats.org/spreadsheetml/2006/main" count="119" uniqueCount="62">
  <si>
    <t xml:space="preserve">Отчет о ходе реализации муниципальной программы </t>
  </si>
  <si>
    <t xml:space="preserve"> "Развитие жилищной сферы в городе Когалыме"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</si>
  <si>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</si>
  <si>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</si>
  <si>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</si>
  <si>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</si>
  <si>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</si>
  <si>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</si>
  <si>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</si>
  <si>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</si>
  <si>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</si>
  <si>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</si>
  <si>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</si>
  <si>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</si>
  <si>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</si>
  <si>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</si>
  <si>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</si>
  <si>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</si>
  <si>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</si>
  <si>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</si>
  <si>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</si>
  <si>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</si>
  <si>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</si>
  <si>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</si>
  <si>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</si>
  <si>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</si>
  <si>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</si>
  <si>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</si>
  <si>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</si>
  <si>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федеральный бюджет</t>
  </si>
  <si>
    <t>бюджет автономного округа</t>
  </si>
  <si>
    <t>бюджет города Когалыма</t>
  </si>
  <si>
    <t>Направление 1. «Реализация мероприятий по обеспечению жильем молодых семей»</t>
  </si>
  <si>
    <t>РП 1.1</t>
  </si>
  <si>
    <t>Региональный проект «Содействие субъектам Российской Федерации в реализации полномочий по оказанию государственной поддержки гражданам в обеспечении жильем и оплате / Обеспечены жильем молодые семьи в городе Когалыме
жилищно-коммунальных услуг»</t>
  </si>
  <si>
    <t>Направление 2. «Содействие развитию жилищного строительства»</t>
  </si>
  <si>
    <t xml:space="preserve"> 2.1</t>
  </si>
  <si>
    <t>Комплекс процессных мероприятий «Развитие градостроительного регулирования в сфере жилищного строительства», в том числе:</t>
  </si>
  <si>
    <t xml:space="preserve">Мероприятие (результат) «Разработка (актуализация) документации в области градостроительной деятельности» </t>
  </si>
  <si>
    <t>ОАиГ</t>
  </si>
  <si>
    <t>Мероприятие (результат) «Приобретены жилые помещения и осуществлены выплаты гражданам, в чьей собственности находятся жилые помещения, входящие в аварийный жилищный фонд»</t>
  </si>
  <si>
    <t>КУМИ</t>
  </si>
  <si>
    <t>Мероприятие (результат) «Освобождение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строительства»</t>
  </si>
  <si>
    <t>Направление 3. «Обеспечение мерами финансовой поддержки по улучшению жилищных условий отдельных категорий граждан»</t>
  </si>
  <si>
    <t xml:space="preserve"> 3.1</t>
  </si>
  <si>
    <t>Комплекс процессных мероприятий «Оказание мер государственной поддержки на приобретение жилых помещений отдельным категориям граждан», в том числе:</t>
  </si>
  <si>
    <t>Мероприятие (результат) «Улучшены жилищные условия ветеранов Великой Отечественной войны, ветеранов боевых
действий, инвалидов и семей, имеющих детей-инвалидов, вставших на учет в качестве нуждающихся в жилых
помещениях до 1 января 2005 года»</t>
  </si>
  <si>
    <t>Мероприятие (результат) «Реализованы полномочия по обеспечению жилыми помещениями отдельных категорий
граждан»</t>
  </si>
  <si>
    <t>Структурные элементы, не входящие в направления (подпрограммы)</t>
  </si>
  <si>
    <t xml:space="preserve"> 4.1</t>
  </si>
  <si>
    <t>Комплекс процессных мероприятий «Обеспечение деятельности органов местного самоуправления города Когалыма», в том числе:</t>
  </si>
  <si>
    <t>Мероприятие (результат) «Обеспечено функционирование ОАиГ»</t>
  </si>
  <si>
    <t>Мероприятие (результат) «Обеспечено функционирование УпоЖП»</t>
  </si>
  <si>
    <t xml:space="preserve"> 4.2</t>
  </si>
  <si>
    <t>Комплекс процессных мероприятий «Обеспечение деятельности муниципальных казенных учреждений города Когалыма», в том числе:</t>
  </si>
  <si>
    <t>Мероприятие (результат) «Обеспечено функционирование МКУ «УКС и ЖКК г. Когалыма»</t>
  </si>
  <si>
    <r>
      <t xml:space="preserve">МКУ "УОДОМС":
</t>
    </r>
    <r>
      <rPr>
        <sz val="12"/>
        <rFont val="Times New Roman"/>
        <family val="1"/>
        <charset val="204"/>
      </rPr>
      <t xml:space="preserve">Приобретены бумага офисная (6 пачек, формат А4), канцтовары.
</t>
    </r>
    <r>
      <rPr>
        <b/>
        <sz val="12"/>
        <rFont val="Times New Roman"/>
        <family val="1"/>
        <charset val="204"/>
      </rPr>
      <t>УпоЖП:</t>
    </r>
    <r>
      <rPr>
        <sz val="12"/>
        <rFont val="Times New Roman"/>
        <family val="1"/>
        <charset val="204"/>
      </rPr>
      <t xml:space="preserve">
 В связи с окончанием срока реализации мероприятия приём документов для признания участниками осуществлялся до 31.12.2004 г. В настоящее время приём документов по данному мероприятию не ведётся. В списке отдельных категорий граждан претендующих на получение меры государственной поддержки  по городу Когалыму на 31.03.2025 состоят 4 человека (3 инвалида, 1 ветеран боевых действий). Граждане, изъявившие желание на получение субсидии в 2025 году, отсутствуют.</t>
    </r>
  </si>
  <si>
    <r>
      <t xml:space="preserve">УпоЖП:
</t>
    </r>
    <r>
      <rPr>
        <sz val="12"/>
        <rFont val="Times New Roman"/>
        <family val="1"/>
        <charset val="204"/>
      </rPr>
      <t>27.12.2024 между Департаментом строительства и архитектуры Ханты-Мансийского автономного округа - Югры и Муниципальным казенным учреждением Администрация города Когалыма заключено соглашение о предоставлении субсидии на 2025-2027 годы.  По состоянию на 30.04.2025 в списке молодых семей, претендующих на получение меры государственной поддержки  по городу Когалыму, состоят 14 семей. В 2025 году в соответствии с условиями муниципальной программы получателями субсидий являются 2 молодые семьи, из которых: 1 семье предоставлена социальная выплата,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приобретения.</t>
    </r>
  </si>
  <si>
    <r>
      <t xml:space="preserve">МКУ "УКС и ЖКК г.Когалыма"
</t>
    </r>
    <r>
      <rPr>
        <sz val="12"/>
        <rFont val="Times New Roman"/>
        <family val="1"/>
        <charset val="204"/>
      </rPr>
      <t>1. Заключен муниципальный контракт №0187300013725000026 от 28.03.2025 на выполнение работ по сносу ветхих и непригодных для проживания домов на сумму 1 018,05 тыс.рублей
-срок выполнения работ 07.04.2025;
-работы выполнены и оплачены в полном объеме.
2. Заключен муниципальный контракт №13/2025 от 11.04.2025 на выполнение работ по сносу ветхого и непригодного для проживания дома, расположенного по адресу: город Когалым, улица Мостовая, дом №15 на сумму 577,22  тыс.рублей
-срок выполнения работ 30.04.2025;
-работы выполнены и оплачены в полном объеме.
3. Заключен муниципальный контракт №14/2025 от 11.04.2025 на выполнение работ по сносу ветхого и непригодного для проживания дома, расположенного по адресу: город Когалым, улица Мостовая, дом №38 на сумму 577,22  тыс.рублей
-срок выполнения работ 30.04.2025;
-работы выполнены и оплачены в полном объеме.</t>
    </r>
  </si>
  <si>
    <r>
      <t xml:space="preserve">УпоЖП:
</t>
    </r>
    <r>
      <rPr>
        <sz val="12"/>
        <rFont val="Times New Roman"/>
        <family val="1"/>
        <charset val="204"/>
      </rPr>
      <t xml:space="preserve"> В связи с окончанием срока реализации мероприятия приём документов для признания участниками осуществлялся до 31.12.2004 г. В настоящее время приём документов по данному мероприятию не ведётся. В списке отдельных категорий граждан претендующих на получение меры государственной поддержки  по городу Когалыму на 30.04.2025 состоят 4 человека (3 инвалида, 1 ветеран боевых действий). Граждане, изъявившие желание на получение субсидии в 2025 году, отсутствуют.</t>
    </r>
  </si>
  <si>
    <r>
      <t xml:space="preserve">МКУ "УКС и ЖКК г.Когалыма":
</t>
    </r>
    <r>
      <rPr>
        <sz val="12"/>
        <rFont val="Times New Roman"/>
        <family val="1"/>
        <charset val="204"/>
      </rPr>
      <t>Основной статьей неисполнения является заработная плата - наличие вакансий.</t>
    </r>
  </si>
  <si>
    <r>
      <t xml:space="preserve">УпоЖП:
</t>
    </r>
    <r>
      <rPr>
        <sz val="12"/>
        <rFont val="Times New Roman"/>
        <family val="1"/>
        <charset val="204"/>
      </rPr>
      <t>Отклонение факта от плана реализации денежных средств сложилось ввиду командировок, переноса отпусков муниципальных служащих, выплатой разницы в должностных окладах при замещении начальника управления по жилищной политике Администрации города Когалыма.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</si>
</sst>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3" fillId="0" borderId="0" xfId="1" applyFont="1" applyProtection="1"/>
    <xf numFmtId="0" fontId="4" fillId="0" borderId="0" xfId="1" applyFont="1" applyAlignment="1" applyProtection="1">
      <alignment horizontal="left" vertical="top" wrapText="1"/>
    </xf>
    <xf numFmtId="0" fontId="4" fillId="0" borderId="0" xfId="1" applyFont="1" applyAlignment="1" applyProtection="1">
      <alignment horizontal="justify" vertical="center" wrapText="1"/>
    </xf>
    <xf numFmtId="0" fontId="4" fillId="0" borderId="0" xfId="1" applyFont="1" applyAlignment="1" applyProtection="1">
      <alignment vertical="center" wrapText="1"/>
    </xf>
    <xf numFmtId="164" fontId="4" fillId="0" borderId="0" xfId="1" applyNumberFormat="1" applyFont="1" applyAlignment="1" applyProtection="1">
      <alignment vertical="center" wrapText="1"/>
    </xf>
    <xf numFmtId="164" fontId="5" fillId="0" borderId="0" xfId="1" applyNumberFormat="1" applyFont="1" applyAlignment="1" applyProtection="1">
      <alignment horizontal="left" vertical="center" wrapText="1"/>
    </xf>
    <xf numFmtId="0" fontId="6" fillId="0" borderId="0" xfId="1" applyFont="1" applyAlignment="1" applyProtection="1">
      <alignment vertical="center" wrapText="1"/>
    </xf>
    <xf numFmtId="0" fontId="7" fillId="0" borderId="0" xfId="1" applyFont="1" applyProtection="1"/>
    <xf numFmtId="164" fontId="8" fillId="0" borderId="0" xfId="1" applyNumberFormat="1" applyFont="1" applyAlignment="1" applyProtection="1">
      <alignment vertical="center" wrapText="1"/>
    </xf>
    <xf numFmtId="164" fontId="8" fillId="0" borderId="1" xfId="1" applyNumberFormat="1" applyFont="1" applyBorder="1" applyAlignment="1" applyProtection="1">
      <alignment vertical="center" wrapText="1"/>
    </xf>
    <xf numFmtId="164" fontId="4" fillId="0" borderId="1" xfId="1" applyNumberFormat="1" applyFont="1" applyBorder="1" applyAlignment="1" applyProtection="1">
      <alignment horizontal="right" vertical="center" wrapText="1"/>
    </xf>
    <xf numFmtId="0" fontId="8" fillId="0" borderId="9" xfId="1" applyFont="1" applyBorder="1" applyAlignment="1" applyProtection="1">
      <alignment horizontal="center" vertical="center" wrapText="1"/>
    </xf>
    <xf numFmtId="14" fontId="8" fillId="0" borderId="9" xfId="1" applyNumberFormat="1" applyFont="1" applyBorder="1" applyAlignment="1" applyProtection="1">
      <alignment horizontal="center" vertical="center" wrapText="1"/>
    </xf>
    <xf numFmtId="49" fontId="8" fillId="0" borderId="9" xfId="1" applyNumberFormat="1" applyFont="1" applyBorder="1" applyAlignment="1" applyProtection="1">
      <alignment horizontal="center" vertical="center" wrapText="1"/>
    </xf>
    <xf numFmtId="165" fontId="4" fillId="0" borderId="9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Protection="1"/>
    <xf numFmtId="0" fontId="8" fillId="2" borderId="9" xfId="1" applyFont="1" applyFill="1" applyBorder="1" applyAlignment="1" applyProtection="1">
      <alignment horizontal="left" vertical="center" wrapText="1"/>
    </xf>
    <xf numFmtId="166" fontId="8" fillId="2" borderId="9" xfId="1" applyNumberFormat="1" applyFont="1" applyFill="1" applyBorder="1" applyAlignment="1" applyProtection="1">
      <alignment horizontal="center" vertical="center"/>
    </xf>
    <xf numFmtId="166" fontId="8" fillId="2" borderId="9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Alignment="1" applyProtection="1">
      <alignment vertical="center"/>
    </xf>
    <xf numFmtId="0" fontId="4" fillId="0" borderId="9" xfId="1" applyFont="1" applyFill="1" applyBorder="1" applyAlignment="1" applyProtection="1">
      <alignment horizontal="left" vertical="center" wrapText="1"/>
    </xf>
    <xf numFmtId="166" fontId="4" fillId="0" borderId="9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vertical="center"/>
    </xf>
    <xf numFmtId="0" fontId="11" fillId="0" borderId="9" xfId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 wrapText="1"/>
    </xf>
    <xf numFmtId="0" fontId="2" fillId="0" borderId="0" xfId="1" applyFont="1" applyAlignment="1" applyProtection="1">
      <alignment vertical="center"/>
    </xf>
    <xf numFmtId="0" fontId="8" fillId="3" borderId="9" xfId="1" applyFont="1" applyFill="1" applyBorder="1" applyAlignment="1" applyProtection="1">
      <alignment horizontal="left" vertical="center" wrapText="1"/>
    </xf>
    <xf numFmtId="166" fontId="8" fillId="3" borderId="9" xfId="1" applyNumberFormat="1" applyFont="1" applyFill="1" applyBorder="1" applyAlignment="1" applyProtection="1">
      <alignment horizontal="center" vertical="center"/>
    </xf>
    <xf numFmtId="166" fontId="10" fillId="0" borderId="0" xfId="1" applyNumberFormat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4" fillId="0" borderId="9" xfId="1" applyFont="1" applyBorder="1" applyAlignment="1" applyProtection="1">
      <alignment horizontal="left" vertical="center" wrapText="1"/>
    </xf>
    <xf numFmtId="166" fontId="4" fillId="0" borderId="9" xfId="1" applyNumberFormat="1" applyFont="1" applyBorder="1" applyAlignment="1" applyProtection="1">
      <alignment horizontal="center" vertical="center"/>
    </xf>
    <xf numFmtId="166" fontId="4" fillId="0" borderId="9" xfId="1" applyNumberFormat="1" applyFont="1" applyBorder="1" applyAlignment="1" applyProtection="1">
      <alignment horizontal="center" vertical="center"/>
      <protection locked="0"/>
    </xf>
    <xf numFmtId="166" fontId="4" fillId="0" borderId="9" xfId="1" applyNumberFormat="1" applyFont="1" applyFill="1" applyBorder="1" applyAlignment="1" applyProtection="1">
      <alignment horizontal="center" vertical="center"/>
      <protection locked="0"/>
    </xf>
    <xf numFmtId="166" fontId="13" fillId="0" borderId="0" xfId="1" applyNumberFormat="1" applyFont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4" fillId="0" borderId="9" xfId="1" applyFont="1" applyBorder="1" applyAlignment="1" applyProtection="1">
      <alignment vertical="center" wrapText="1"/>
    </xf>
    <xf numFmtId="166" fontId="8" fillId="3" borderId="9" xfId="1" applyNumberFormat="1" applyFont="1" applyFill="1" applyBorder="1" applyAlignment="1" applyProtection="1">
      <alignment horizontal="center" vertical="center"/>
      <protection locked="0"/>
    </xf>
    <xf numFmtId="166" fontId="13" fillId="0" borderId="0" xfId="1" applyNumberFormat="1" applyFont="1" applyFill="1" applyAlignment="1" applyProtection="1">
      <alignment vertical="center"/>
    </xf>
    <xf numFmtId="0" fontId="8" fillId="0" borderId="9" xfId="1" applyFont="1" applyBorder="1" applyAlignment="1" applyProtection="1">
      <alignment horizontal="left" vertical="center" wrapText="1"/>
    </xf>
    <xf numFmtId="166" fontId="8" fillId="0" borderId="9" xfId="1" applyNumberFormat="1" applyFont="1" applyBorder="1" applyAlignment="1" applyProtection="1">
      <alignment horizontal="center" vertical="center"/>
    </xf>
    <xf numFmtId="166" fontId="8" fillId="0" borderId="9" xfId="1" applyNumberFormat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166" fontId="14" fillId="0" borderId="0" xfId="1" applyNumberFormat="1" applyFont="1" applyAlignment="1" applyProtection="1">
      <alignment vertical="center"/>
    </xf>
    <xf numFmtId="0" fontId="12" fillId="0" borderId="9" xfId="1" applyFont="1" applyFill="1" applyBorder="1" applyAlignment="1" applyProtection="1">
      <alignment vertical="center"/>
    </xf>
    <xf numFmtId="0" fontId="12" fillId="0" borderId="9" xfId="1" applyFont="1" applyFill="1" applyBorder="1" applyAlignment="1" applyProtection="1">
      <alignment vertical="center" wrapText="1"/>
    </xf>
    <xf numFmtId="166" fontId="15" fillId="0" borderId="0" xfId="1" applyNumberFormat="1" applyFont="1" applyFill="1" applyAlignment="1" applyProtection="1">
      <alignment vertical="center"/>
    </xf>
    <xf numFmtId="0" fontId="15" fillId="0" borderId="0" xfId="1" applyFont="1" applyFill="1" applyAlignment="1" applyProtection="1">
      <alignment vertical="center"/>
    </xf>
    <xf numFmtId="166" fontId="16" fillId="0" borderId="0" xfId="1" applyNumberFormat="1" applyFont="1" applyFill="1" applyAlignment="1" applyProtection="1">
      <alignment vertical="center"/>
    </xf>
    <xf numFmtId="0" fontId="17" fillId="0" borderId="0" xfId="1" applyFont="1" applyFill="1" applyAlignment="1" applyProtection="1">
      <alignment vertical="center"/>
    </xf>
    <xf numFmtId="0" fontId="16" fillId="0" borderId="0" xfId="1" applyFont="1" applyFill="1" applyAlignment="1" applyProtection="1">
      <alignment vertical="center"/>
    </xf>
    <xf numFmtId="0" fontId="8" fillId="0" borderId="9" xfId="1" applyFont="1" applyFill="1" applyBorder="1" applyAlignment="1" applyProtection="1">
      <alignment horizontal="left" vertical="center" wrapText="1"/>
    </xf>
    <xf numFmtId="166" fontId="8" fillId="0" borderId="9" xfId="1" applyNumberFormat="1" applyFont="1" applyFill="1" applyBorder="1" applyAlignment="1" applyProtection="1">
      <alignment horizontal="center" vertical="center"/>
    </xf>
    <xf numFmtId="166" fontId="8" fillId="0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vertical="top"/>
    </xf>
    <xf numFmtId="0" fontId="8" fillId="0" borderId="5" xfId="1" applyFont="1" applyBorder="1" applyAlignment="1" applyProtection="1">
      <alignment horizontal="center" vertical="center"/>
    </xf>
    <xf numFmtId="164" fontId="8" fillId="0" borderId="0" xfId="1" applyNumberFormat="1" applyFont="1" applyAlignment="1" applyProtection="1">
      <alignment horizontal="center" vertical="center" wrapText="1"/>
    </xf>
    <xf numFmtId="164" fontId="8" fillId="0" borderId="1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left" vertical="top" wrapText="1"/>
    </xf>
    <xf numFmtId="0" fontId="8" fillId="0" borderId="5" xfId="1" applyFont="1" applyBorder="1" applyAlignment="1" applyProtection="1">
      <alignment horizontal="left" vertical="top" wrapText="1"/>
    </xf>
    <xf numFmtId="0" fontId="8" fillId="0" borderId="8" xfId="1" applyFont="1" applyBorder="1" applyAlignment="1" applyProtection="1">
      <alignment horizontal="left" vertical="top" wrapText="1"/>
    </xf>
    <xf numFmtId="0" fontId="8" fillId="0" borderId="2" xfId="1" applyFont="1" applyBorder="1" applyAlignment="1" applyProtection="1">
      <alignment horizontal="center" vertical="top" wrapText="1"/>
    </xf>
    <xf numFmtId="0" fontId="8" fillId="0" borderId="5" xfId="1" applyFont="1" applyBorder="1" applyAlignment="1" applyProtection="1">
      <alignment horizontal="center" vertical="top" wrapText="1"/>
    </xf>
    <xf numFmtId="0" fontId="8" fillId="0" borderId="8" xfId="1" applyFont="1" applyBorder="1" applyAlignment="1" applyProtection="1">
      <alignment horizontal="center" vertical="top" wrapText="1"/>
    </xf>
    <xf numFmtId="164" fontId="8" fillId="0" borderId="2" xfId="1" applyNumberFormat="1" applyFont="1" applyBorder="1" applyAlignment="1" applyProtection="1">
      <alignment horizontal="center" vertical="center" wrapText="1"/>
    </xf>
    <xf numFmtId="164" fontId="8" fillId="0" borderId="5" xfId="1" applyNumberFormat="1" applyFont="1" applyBorder="1" applyAlignment="1" applyProtection="1">
      <alignment horizontal="center" vertical="center" wrapText="1"/>
    </xf>
    <xf numFmtId="164" fontId="8" fillId="0" borderId="3" xfId="1" applyNumberFormat="1" applyFont="1" applyBorder="1" applyAlignment="1" applyProtection="1">
      <alignment horizontal="center" vertical="center" wrapText="1"/>
    </xf>
    <xf numFmtId="164" fontId="8" fillId="0" borderId="4" xfId="1" applyNumberFormat="1" applyFont="1" applyBorder="1" applyAlignment="1" applyProtection="1">
      <alignment horizontal="center" vertical="center" wrapText="1"/>
    </xf>
    <xf numFmtId="164" fontId="8" fillId="0" borderId="6" xfId="1" applyNumberFormat="1" applyFont="1" applyBorder="1" applyAlignment="1" applyProtection="1">
      <alignment horizontal="center" vertical="center" wrapText="1"/>
    </xf>
    <xf numFmtId="164" fontId="8" fillId="0" borderId="7" xfId="1" applyNumberFormat="1" applyFont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1" xfId="1" applyFont="1" applyBorder="1" applyAlignment="1" applyProtection="1">
      <alignment horizontal="left" vertical="center" wrapText="1"/>
    </xf>
    <xf numFmtId="0" fontId="4" fillId="0" borderId="12" xfId="1" applyFont="1" applyBorder="1" applyAlignment="1" applyProtection="1">
      <alignment horizontal="left" vertical="center" wrapText="1"/>
    </xf>
    <xf numFmtId="0" fontId="8" fillId="3" borderId="2" xfId="1" applyFont="1" applyFill="1" applyBorder="1" applyAlignment="1" applyProtection="1">
      <alignment horizontal="center" vertical="center"/>
    </xf>
    <xf numFmtId="0" fontId="8" fillId="3" borderId="5" xfId="1" applyFont="1" applyFill="1" applyBorder="1" applyAlignment="1" applyProtection="1">
      <alignment horizontal="center" vertical="center"/>
    </xf>
    <xf numFmtId="0" fontId="8" fillId="3" borderId="8" xfId="1" applyFont="1" applyFill="1" applyBorder="1" applyAlignment="1" applyProtection="1">
      <alignment horizontal="center" vertical="center"/>
    </xf>
    <xf numFmtId="0" fontId="8" fillId="3" borderId="2" xfId="1" applyFont="1" applyFill="1" applyBorder="1" applyAlignment="1" applyProtection="1">
      <alignment horizontal="center" vertical="center" wrapText="1"/>
    </xf>
    <xf numFmtId="0" fontId="8" fillId="3" borderId="5" xfId="1" applyFont="1" applyFill="1" applyBorder="1" applyAlignment="1" applyProtection="1">
      <alignment horizontal="center" vertical="center" wrapText="1"/>
    </xf>
    <xf numFmtId="0" fontId="8" fillId="3" borderId="8" xfId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left" vertical="center" wrapText="1"/>
    </xf>
    <xf numFmtId="0" fontId="8" fillId="0" borderId="5" xfId="1" applyFont="1" applyBorder="1" applyAlignment="1" applyProtection="1">
      <alignment horizontal="left" vertical="center" wrapText="1"/>
    </xf>
    <xf numFmtId="0" fontId="8" fillId="0" borderId="8" xfId="1" applyFont="1" applyBorder="1" applyAlignment="1" applyProtection="1">
      <alignment horizontal="left" vertical="center" wrapText="1"/>
    </xf>
    <xf numFmtId="16" fontId="8" fillId="3" borderId="2" xfId="1" applyNumberFormat="1" applyFont="1" applyFill="1" applyBorder="1" applyAlignment="1" applyProtection="1">
      <alignment horizontal="center" vertical="center"/>
    </xf>
    <xf numFmtId="16" fontId="8" fillId="3" borderId="5" xfId="1" applyNumberFormat="1" applyFont="1" applyFill="1" applyBorder="1" applyAlignment="1" applyProtection="1">
      <alignment horizontal="center" vertical="center"/>
    </xf>
    <xf numFmtId="16" fontId="8" fillId="0" borderId="2" xfId="1" applyNumberFormat="1" applyFont="1" applyBorder="1" applyAlignment="1" applyProtection="1">
      <alignment horizontal="center" vertical="center"/>
    </xf>
    <xf numFmtId="16" fontId="8" fillId="0" borderId="5" xfId="1" applyNumberFormat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right" vertical="center" wrapText="1"/>
    </xf>
    <xf numFmtId="0" fontId="4" fillId="0" borderId="5" xfId="1" applyFont="1" applyBorder="1" applyAlignment="1" applyProtection="1">
      <alignment horizontal="right" vertical="center" wrapText="1"/>
    </xf>
    <xf numFmtId="0" fontId="8" fillId="0" borderId="8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16" fontId="8" fillId="3" borderId="8" xfId="1" applyNumberFormat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left" vertical="center" wrapText="1"/>
    </xf>
    <xf numFmtId="0" fontId="4" fillId="0" borderId="12" xfId="1" applyFont="1" applyFill="1" applyBorder="1" applyAlignment="1" applyProtection="1">
      <alignment horizontal="left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right" vertical="center" wrapText="1"/>
    </xf>
    <xf numFmtId="0" fontId="8" fillId="0" borderId="2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abSelected="1" workbookViewId="0">
      <selection activeCell="K19" sqref="K19"/>
    </sheetView>
  </sheetViews>
  <sheetFormatPr defaultColWidth="9.140625" defaultRowHeight="15" x14ac:dyDescent="0.25"/>
  <cols>
    <col min="1" max="1" width="6.5703125" style="55" customWidth="1"/>
    <col min="2" max="2" width="42.140625" style="55" customWidth="1"/>
    <col min="3" max="3" width="18.5703125" style="56" customWidth="1"/>
    <col min="4" max="4" width="18" style="55" customWidth="1"/>
    <col min="5" max="5" width="14.7109375" style="55" customWidth="1"/>
    <col min="6" max="6" width="15" style="55" customWidth="1"/>
    <col min="7" max="7" width="13.85546875" style="55" customWidth="1"/>
    <col min="8" max="8" width="12.140625" style="55" customWidth="1"/>
    <col min="9" max="9" width="10.85546875" style="55" customWidth="1"/>
    <col min="10" max="10" width="14.28515625" style="55" customWidth="1"/>
    <col min="11" max="11" width="13.5703125" style="55" customWidth="1"/>
    <col min="12" max="12" width="13.85546875" style="55" customWidth="1"/>
    <col min="13" max="13" width="13" style="55" customWidth="1"/>
    <col min="14" max="14" width="13.42578125" style="55" customWidth="1"/>
    <col min="15" max="15" width="11.5703125" style="55" customWidth="1"/>
    <col min="16" max="16" width="13.42578125" style="55" customWidth="1"/>
    <col min="17" max="17" width="11.5703125" style="55" customWidth="1"/>
    <col min="18" max="18" width="13" style="55" customWidth="1"/>
    <col min="19" max="19" width="11.5703125" style="55" customWidth="1"/>
    <col min="20" max="20" width="13" style="55" customWidth="1"/>
    <col min="21" max="21" width="11.5703125" style="55" customWidth="1"/>
    <col min="22" max="22" width="14.28515625" style="55" customWidth="1"/>
    <col min="23" max="23" width="11.5703125" style="55" customWidth="1"/>
    <col min="24" max="24" width="13.5703125" style="55" customWidth="1"/>
    <col min="25" max="25" width="11.5703125" style="55" customWidth="1"/>
    <col min="26" max="26" width="16.140625" style="55" customWidth="1"/>
    <col min="27" max="27" width="11.5703125" style="55" customWidth="1"/>
    <col min="28" max="28" width="14.85546875" style="55" customWidth="1"/>
    <col min="29" max="29" width="11.5703125" style="55" customWidth="1"/>
    <col min="30" max="30" width="13.42578125" style="55" customWidth="1"/>
    <col min="31" max="33" width="11.5703125" style="55" customWidth="1"/>
    <col min="34" max="34" width="38.5703125" style="55" customWidth="1"/>
    <col min="35" max="16384" width="9.140625" style="55"/>
  </cols>
  <sheetData>
    <row r="1" spans="1:35" s="1" customFormat="1" ht="20.25" x14ac:dyDescent="0.25"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4"/>
      <c r="AH1" s="7"/>
    </row>
    <row r="2" spans="1:35" s="1" customFormat="1" ht="15.75" x14ac:dyDescent="0.25">
      <c r="A2" s="8"/>
      <c r="B2" s="8"/>
      <c r="C2" s="58" t="s">
        <v>0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5" s="1" customFormat="1" ht="31.5" x14ac:dyDescent="0.25">
      <c r="A3" s="8"/>
      <c r="B3" s="8"/>
      <c r="C3" s="59" t="s">
        <v>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11"/>
      <c r="AF3" s="11"/>
      <c r="AG3" s="11" t="s">
        <v>2</v>
      </c>
      <c r="AH3" s="11"/>
    </row>
    <row r="4" spans="1:35" s="1" customFormat="1" ht="15" customHeight="1" x14ac:dyDescent="0.25">
      <c r="A4" s="60" t="s">
        <v>3</v>
      </c>
      <c r="B4" s="63" t="s">
        <v>4</v>
      </c>
      <c r="C4" s="63" t="s">
        <v>5</v>
      </c>
      <c r="D4" s="66" t="s">
        <v>6</v>
      </c>
      <c r="E4" s="66" t="s">
        <v>6</v>
      </c>
      <c r="F4" s="66" t="s">
        <v>7</v>
      </c>
      <c r="G4" s="66" t="s">
        <v>8</v>
      </c>
      <c r="H4" s="68" t="s">
        <v>9</v>
      </c>
      <c r="I4" s="69"/>
      <c r="J4" s="68" t="s">
        <v>10</v>
      </c>
      <c r="K4" s="69"/>
      <c r="L4" s="68" t="s">
        <v>11</v>
      </c>
      <c r="M4" s="69"/>
      <c r="N4" s="68" t="s">
        <v>12</v>
      </c>
      <c r="O4" s="69"/>
      <c r="P4" s="68" t="s">
        <v>13</v>
      </c>
      <c r="Q4" s="69"/>
      <c r="R4" s="68" t="s">
        <v>14</v>
      </c>
      <c r="S4" s="69"/>
      <c r="T4" s="68" t="s">
        <v>15</v>
      </c>
      <c r="U4" s="69"/>
      <c r="V4" s="68" t="s">
        <v>16</v>
      </c>
      <c r="W4" s="69"/>
      <c r="X4" s="68" t="s">
        <v>17</v>
      </c>
      <c r="Y4" s="69"/>
      <c r="Z4" s="68" t="s">
        <v>18</v>
      </c>
      <c r="AA4" s="69"/>
      <c r="AB4" s="68" t="s">
        <v>19</v>
      </c>
      <c r="AC4" s="69"/>
      <c r="AD4" s="68" t="s">
        <v>20</v>
      </c>
      <c r="AE4" s="69"/>
      <c r="AF4" s="68" t="s">
        <v>21</v>
      </c>
      <c r="AG4" s="69"/>
      <c r="AH4" s="81" t="s">
        <v>22</v>
      </c>
    </row>
    <row r="5" spans="1:35" s="1" customFormat="1" ht="39" customHeight="1" x14ac:dyDescent="0.25">
      <c r="A5" s="61"/>
      <c r="B5" s="64"/>
      <c r="C5" s="64"/>
      <c r="D5" s="67"/>
      <c r="E5" s="67"/>
      <c r="F5" s="67"/>
      <c r="G5" s="67"/>
      <c r="H5" s="70"/>
      <c r="I5" s="71"/>
      <c r="J5" s="70"/>
      <c r="K5" s="71"/>
      <c r="L5" s="70"/>
      <c r="M5" s="71"/>
      <c r="N5" s="70"/>
      <c r="O5" s="71"/>
      <c r="P5" s="70"/>
      <c r="Q5" s="71"/>
      <c r="R5" s="70"/>
      <c r="S5" s="71"/>
      <c r="T5" s="70"/>
      <c r="U5" s="71"/>
      <c r="V5" s="70"/>
      <c r="W5" s="71"/>
      <c r="X5" s="70"/>
      <c r="Y5" s="71"/>
      <c r="Z5" s="70"/>
      <c r="AA5" s="71"/>
      <c r="AB5" s="70"/>
      <c r="AC5" s="71"/>
      <c r="AD5" s="70"/>
      <c r="AE5" s="71"/>
      <c r="AF5" s="70"/>
      <c r="AG5" s="71"/>
      <c r="AH5" s="82"/>
    </row>
    <row r="6" spans="1:35" s="1" customFormat="1" ht="63" x14ac:dyDescent="0.25">
      <c r="A6" s="62"/>
      <c r="B6" s="65"/>
      <c r="C6" s="65"/>
      <c r="D6" s="12">
        <v>2025</v>
      </c>
      <c r="E6" s="13">
        <v>45809</v>
      </c>
      <c r="F6" s="13">
        <v>45809</v>
      </c>
      <c r="G6" s="13">
        <v>45809</v>
      </c>
      <c r="H6" s="14" t="s">
        <v>23</v>
      </c>
      <c r="I6" s="14" t="s">
        <v>24</v>
      </c>
      <c r="J6" s="14" t="s">
        <v>25</v>
      </c>
      <c r="K6" s="14" t="s">
        <v>26</v>
      </c>
      <c r="L6" s="14" t="s">
        <v>25</v>
      </c>
      <c r="M6" s="14" t="s">
        <v>26</v>
      </c>
      <c r="N6" s="14" t="s">
        <v>25</v>
      </c>
      <c r="O6" s="14" t="s">
        <v>26</v>
      </c>
      <c r="P6" s="14" t="s">
        <v>25</v>
      </c>
      <c r="Q6" s="14" t="s">
        <v>26</v>
      </c>
      <c r="R6" s="14" t="s">
        <v>25</v>
      </c>
      <c r="S6" s="14" t="s">
        <v>26</v>
      </c>
      <c r="T6" s="14" t="s">
        <v>25</v>
      </c>
      <c r="U6" s="14" t="s">
        <v>26</v>
      </c>
      <c r="V6" s="14" t="s">
        <v>25</v>
      </c>
      <c r="W6" s="14" t="s">
        <v>26</v>
      </c>
      <c r="X6" s="14" t="s">
        <v>25</v>
      </c>
      <c r="Y6" s="14" t="s">
        <v>26</v>
      </c>
      <c r="Z6" s="14" t="s">
        <v>25</v>
      </c>
      <c r="AA6" s="14" t="s">
        <v>26</v>
      </c>
      <c r="AB6" s="14" t="s">
        <v>25</v>
      </c>
      <c r="AC6" s="14" t="s">
        <v>26</v>
      </c>
      <c r="AD6" s="14" t="s">
        <v>25</v>
      </c>
      <c r="AE6" s="14" t="s">
        <v>26</v>
      </c>
      <c r="AF6" s="14" t="s">
        <v>25</v>
      </c>
      <c r="AG6" s="14" t="s">
        <v>26</v>
      </c>
      <c r="AH6" s="83"/>
    </row>
    <row r="7" spans="1:35" s="16" customFormat="1" ht="15.75" x14ac:dyDescent="0.25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  <c r="S7" s="15">
        <v>19</v>
      </c>
      <c r="T7" s="15">
        <v>20</v>
      </c>
      <c r="U7" s="15">
        <v>21</v>
      </c>
      <c r="V7" s="15">
        <v>22</v>
      </c>
      <c r="W7" s="15">
        <v>23</v>
      </c>
      <c r="X7" s="15">
        <v>24</v>
      </c>
      <c r="Y7" s="15">
        <v>25</v>
      </c>
      <c r="Z7" s="15">
        <v>26</v>
      </c>
      <c r="AA7" s="15">
        <v>27</v>
      </c>
      <c r="AB7" s="15">
        <v>28</v>
      </c>
      <c r="AC7" s="15">
        <v>29</v>
      </c>
      <c r="AD7" s="15">
        <v>30</v>
      </c>
      <c r="AE7" s="15">
        <v>31</v>
      </c>
      <c r="AF7" s="15">
        <v>32</v>
      </c>
      <c r="AG7" s="15">
        <v>33</v>
      </c>
      <c r="AH7" s="15">
        <v>34</v>
      </c>
    </row>
    <row r="8" spans="1:35" s="20" customFormat="1" ht="15.75" x14ac:dyDescent="0.25">
      <c r="A8" s="72"/>
      <c r="B8" s="75" t="s">
        <v>27</v>
      </c>
      <c r="C8" s="17" t="s">
        <v>28</v>
      </c>
      <c r="D8" s="18">
        <f>D9+D10+D11</f>
        <v>200599.60399999999</v>
      </c>
      <c r="E8" s="18">
        <f t="shared" ref="E8:G8" si="0">E9+E10+E11</f>
        <v>68057.968999999997</v>
      </c>
      <c r="F8" s="18">
        <f t="shared" si="0"/>
        <v>56094.910000000011</v>
      </c>
      <c r="G8" s="18">
        <f t="shared" si="0"/>
        <v>56094.910000000011</v>
      </c>
      <c r="H8" s="18">
        <f>IFERROR(G8/D8*100,0)</f>
        <v>27.96361950943832</v>
      </c>
      <c r="I8" s="18">
        <f>IFERROR(G8/E8*100,0)</f>
        <v>82.422250949040247</v>
      </c>
      <c r="J8" s="19">
        <f>J9+J10+J11</f>
        <v>10599.454</v>
      </c>
      <c r="K8" s="19">
        <f t="shared" ref="K8:AG8" si="1">K9+K10+K11</f>
        <v>8031.0300000000007</v>
      </c>
      <c r="L8" s="19">
        <f t="shared" si="1"/>
        <v>22542.92</v>
      </c>
      <c r="M8" s="19">
        <f t="shared" si="1"/>
        <v>22353.97</v>
      </c>
      <c r="N8" s="19">
        <f t="shared" si="1"/>
        <v>7164.6900000000005</v>
      </c>
      <c r="O8" s="19">
        <f t="shared" si="1"/>
        <v>7154.33</v>
      </c>
      <c r="P8" s="19">
        <f t="shared" si="1"/>
        <v>19346.050999999999</v>
      </c>
      <c r="Q8" s="19">
        <f t="shared" si="1"/>
        <v>10861.25</v>
      </c>
      <c r="R8" s="19">
        <f t="shared" si="1"/>
        <v>8404.8539999999994</v>
      </c>
      <c r="S8" s="19">
        <f t="shared" si="1"/>
        <v>7694.33</v>
      </c>
      <c r="T8" s="19">
        <f t="shared" si="1"/>
        <v>9339.5300000000007</v>
      </c>
      <c r="U8" s="19">
        <f t="shared" si="1"/>
        <v>0</v>
      </c>
      <c r="V8" s="19">
        <f t="shared" si="1"/>
        <v>11828.956</v>
      </c>
      <c r="W8" s="19">
        <f t="shared" si="1"/>
        <v>0</v>
      </c>
      <c r="X8" s="19">
        <f t="shared" si="1"/>
        <v>9493.0720000000001</v>
      </c>
      <c r="Y8" s="19">
        <f t="shared" si="1"/>
        <v>0</v>
      </c>
      <c r="Z8" s="19">
        <f t="shared" si="1"/>
        <v>8184.15</v>
      </c>
      <c r="AA8" s="19">
        <f t="shared" si="1"/>
        <v>0</v>
      </c>
      <c r="AB8" s="19">
        <f t="shared" si="1"/>
        <v>14903.107</v>
      </c>
      <c r="AC8" s="19">
        <f t="shared" si="1"/>
        <v>0</v>
      </c>
      <c r="AD8" s="19">
        <f t="shared" si="1"/>
        <v>8157.74</v>
      </c>
      <c r="AE8" s="19">
        <f t="shared" si="1"/>
        <v>0</v>
      </c>
      <c r="AF8" s="19">
        <f t="shared" si="1"/>
        <v>70635.08</v>
      </c>
      <c r="AG8" s="19">
        <f t="shared" si="1"/>
        <v>0</v>
      </c>
      <c r="AH8" s="78"/>
    </row>
    <row r="9" spans="1:35" s="23" customFormat="1" ht="31.5" x14ac:dyDescent="0.25">
      <c r="A9" s="73"/>
      <c r="B9" s="76"/>
      <c r="C9" s="21" t="s">
        <v>29</v>
      </c>
      <c r="D9" s="22">
        <f>J9+L9+N9+P9+R9+T9+V9+X9+Z9+AB9+AD9+AF9</f>
        <v>4903.9000000000005</v>
      </c>
      <c r="E9" s="22">
        <f>J9+L9+N9+P9+R9</f>
        <v>204.97</v>
      </c>
      <c r="F9" s="22">
        <f>G9</f>
        <v>204.97</v>
      </c>
      <c r="G9" s="22">
        <f>K9+M9+O9+Q9+S9+U9+W9+Y9+AA9+AC9+AE9+AG9</f>
        <v>204.97</v>
      </c>
      <c r="H9" s="22">
        <f t="shared" ref="H9" si="2">IFERROR(G9/D9*100,0)</f>
        <v>4.1797344970329737</v>
      </c>
      <c r="I9" s="22">
        <f t="shared" ref="I9" si="3">IFERROR(G9/E9*100,0)</f>
        <v>100</v>
      </c>
      <c r="J9" s="22">
        <f>J14+J32</f>
        <v>0</v>
      </c>
      <c r="K9" s="22">
        <f t="shared" ref="K9:AG9" si="4">K14+K32</f>
        <v>0</v>
      </c>
      <c r="L9" s="22">
        <f>L14+L32</f>
        <v>204.97</v>
      </c>
      <c r="M9" s="22">
        <f>M14+M32</f>
        <v>204.97</v>
      </c>
      <c r="N9" s="22">
        <f>N14+N32</f>
        <v>0</v>
      </c>
      <c r="O9" s="22">
        <f t="shared" si="4"/>
        <v>0</v>
      </c>
      <c r="P9" s="22">
        <f t="shared" si="4"/>
        <v>0</v>
      </c>
      <c r="Q9" s="22">
        <f t="shared" si="4"/>
        <v>0</v>
      </c>
      <c r="R9" s="22">
        <f t="shared" si="4"/>
        <v>0</v>
      </c>
      <c r="S9" s="22">
        <f t="shared" si="4"/>
        <v>0</v>
      </c>
      <c r="T9" s="22">
        <f t="shared" si="4"/>
        <v>0</v>
      </c>
      <c r="U9" s="22">
        <f t="shared" si="4"/>
        <v>0</v>
      </c>
      <c r="V9" s="22">
        <f t="shared" si="4"/>
        <v>0</v>
      </c>
      <c r="W9" s="22">
        <f t="shared" si="4"/>
        <v>0</v>
      </c>
      <c r="X9" s="22">
        <f t="shared" si="4"/>
        <v>0</v>
      </c>
      <c r="Y9" s="22">
        <f t="shared" si="4"/>
        <v>0</v>
      </c>
      <c r="Z9" s="22">
        <f t="shared" si="4"/>
        <v>0</v>
      </c>
      <c r="AA9" s="22">
        <f t="shared" si="4"/>
        <v>0</v>
      </c>
      <c r="AB9" s="22">
        <f t="shared" si="4"/>
        <v>0</v>
      </c>
      <c r="AC9" s="22">
        <f t="shared" si="4"/>
        <v>0</v>
      </c>
      <c r="AD9" s="22">
        <f t="shared" si="4"/>
        <v>0</v>
      </c>
      <c r="AE9" s="22">
        <f t="shared" si="4"/>
        <v>0</v>
      </c>
      <c r="AF9" s="22">
        <f t="shared" si="4"/>
        <v>4698.93</v>
      </c>
      <c r="AG9" s="22">
        <f t="shared" si="4"/>
        <v>0</v>
      </c>
      <c r="AH9" s="79"/>
    </row>
    <row r="10" spans="1:35" s="23" customFormat="1" ht="47.25" x14ac:dyDescent="0.25">
      <c r="A10" s="73"/>
      <c r="B10" s="76"/>
      <c r="C10" s="21" t="s">
        <v>30</v>
      </c>
      <c r="D10" s="22">
        <f t="shared" ref="D10:D11" si="5">J10+L10+N10+P10+R10+T10+V10+X10+Z10+AB10+AD10+AF10</f>
        <v>66333.3</v>
      </c>
      <c r="E10" s="22">
        <f t="shared" ref="E10:E11" si="6">J10+L10+N10+P10+R10</f>
        <v>12132.92</v>
      </c>
      <c r="F10" s="22">
        <f t="shared" ref="F10:F11" si="7">G10</f>
        <v>5240.8999999999996</v>
      </c>
      <c r="G10" s="22">
        <f t="shared" ref="G10:G11" si="8">K10+M10+O10+Q10+S10+U10+W10+Y10+AA10+AC10+AE10+AG10</f>
        <v>5240.8999999999996</v>
      </c>
      <c r="H10" s="22">
        <f>IFERROR(G10/D10*100,0)</f>
        <v>7.900858241637307</v>
      </c>
      <c r="I10" s="22">
        <f>IFERROR(G10/E10*100,0)</f>
        <v>43.195702271176266</v>
      </c>
      <c r="J10" s="22">
        <f>J15+J19+J33</f>
        <v>0</v>
      </c>
      <c r="K10" s="22">
        <f t="shared" ref="K10:AG10" si="9">K15+K19+K33</f>
        <v>0</v>
      </c>
      <c r="L10" s="22">
        <f t="shared" si="9"/>
        <v>3261.82</v>
      </c>
      <c r="M10" s="22">
        <f t="shared" si="9"/>
        <v>3261.82</v>
      </c>
      <c r="N10" s="22">
        <f t="shared" si="9"/>
        <v>2.1</v>
      </c>
      <c r="O10" s="22">
        <f t="shared" si="9"/>
        <v>2.1</v>
      </c>
      <c r="P10" s="22">
        <f t="shared" si="9"/>
        <v>8869</v>
      </c>
      <c r="Q10" s="22">
        <f t="shared" si="9"/>
        <v>1976.98</v>
      </c>
      <c r="R10" s="22">
        <f t="shared" si="9"/>
        <v>0</v>
      </c>
      <c r="S10" s="22">
        <f t="shared" si="9"/>
        <v>0</v>
      </c>
      <c r="T10" s="22">
        <f t="shared" si="9"/>
        <v>0</v>
      </c>
      <c r="U10" s="22">
        <f t="shared" si="9"/>
        <v>0</v>
      </c>
      <c r="V10" s="22">
        <f t="shared" si="9"/>
        <v>0</v>
      </c>
      <c r="W10" s="22">
        <f t="shared" si="9"/>
        <v>0</v>
      </c>
      <c r="X10" s="22">
        <f t="shared" si="9"/>
        <v>0</v>
      </c>
      <c r="Y10" s="22">
        <f t="shared" si="9"/>
        <v>0</v>
      </c>
      <c r="Z10" s="22">
        <f t="shared" si="9"/>
        <v>0</v>
      </c>
      <c r="AA10" s="22">
        <f t="shared" si="9"/>
        <v>0</v>
      </c>
      <c r="AB10" s="22">
        <f t="shared" si="9"/>
        <v>4297.6000000000004</v>
      </c>
      <c r="AC10" s="22">
        <f t="shared" si="9"/>
        <v>0</v>
      </c>
      <c r="AD10" s="22">
        <f t="shared" si="9"/>
        <v>0</v>
      </c>
      <c r="AE10" s="22">
        <f t="shared" si="9"/>
        <v>0</v>
      </c>
      <c r="AF10" s="22">
        <f t="shared" si="9"/>
        <v>49902.78</v>
      </c>
      <c r="AG10" s="22">
        <f t="shared" si="9"/>
        <v>0</v>
      </c>
      <c r="AH10" s="79"/>
    </row>
    <row r="11" spans="1:35" s="23" customFormat="1" ht="31.5" x14ac:dyDescent="0.25">
      <c r="A11" s="74"/>
      <c r="B11" s="77"/>
      <c r="C11" s="21" t="s">
        <v>31</v>
      </c>
      <c r="D11" s="22">
        <f t="shared" si="5"/>
        <v>129362.40399999999</v>
      </c>
      <c r="E11" s="22">
        <f t="shared" si="6"/>
        <v>55720.078999999998</v>
      </c>
      <c r="F11" s="22">
        <f t="shared" si="7"/>
        <v>50649.040000000008</v>
      </c>
      <c r="G11" s="22">
        <f t="shared" si="8"/>
        <v>50649.040000000008</v>
      </c>
      <c r="H11" s="22">
        <f>IFERROR(G11/D11*100,0)</f>
        <v>39.152828359621402</v>
      </c>
      <c r="I11" s="22">
        <f>IFERROR(G11/E11*100,0)</f>
        <v>90.899081460383442</v>
      </c>
      <c r="J11" s="22">
        <f>J16+J20+J41+J47</f>
        <v>10599.454</v>
      </c>
      <c r="K11" s="22">
        <f t="shared" ref="K11:AG11" si="10">K16+K20+K41+K47</f>
        <v>8031.0300000000007</v>
      </c>
      <c r="L11" s="22">
        <f t="shared" si="10"/>
        <v>19076.129999999997</v>
      </c>
      <c r="M11" s="22">
        <f t="shared" si="10"/>
        <v>18887.18</v>
      </c>
      <c r="N11" s="22">
        <f t="shared" si="10"/>
        <v>7162.59</v>
      </c>
      <c r="O11" s="22">
        <f t="shared" si="10"/>
        <v>7152.23</v>
      </c>
      <c r="P11" s="22">
        <f t="shared" si="10"/>
        <v>10477.050999999999</v>
      </c>
      <c r="Q11" s="22">
        <f t="shared" si="10"/>
        <v>8884.27</v>
      </c>
      <c r="R11" s="22">
        <f t="shared" si="10"/>
        <v>8404.8539999999994</v>
      </c>
      <c r="S11" s="22">
        <f t="shared" si="10"/>
        <v>7694.33</v>
      </c>
      <c r="T11" s="22">
        <f t="shared" si="10"/>
        <v>9339.5300000000007</v>
      </c>
      <c r="U11" s="22">
        <f t="shared" si="10"/>
        <v>0</v>
      </c>
      <c r="V11" s="22">
        <f t="shared" si="10"/>
        <v>11828.956</v>
      </c>
      <c r="W11" s="22">
        <f t="shared" si="10"/>
        <v>0</v>
      </c>
      <c r="X11" s="22">
        <f t="shared" si="10"/>
        <v>9493.0720000000001</v>
      </c>
      <c r="Y11" s="22">
        <f t="shared" si="10"/>
        <v>0</v>
      </c>
      <c r="Z11" s="22">
        <f t="shared" si="10"/>
        <v>8184.15</v>
      </c>
      <c r="AA11" s="22">
        <f t="shared" si="10"/>
        <v>0</v>
      </c>
      <c r="AB11" s="22">
        <f t="shared" si="10"/>
        <v>10605.507</v>
      </c>
      <c r="AC11" s="22">
        <f t="shared" si="10"/>
        <v>0</v>
      </c>
      <c r="AD11" s="22">
        <f t="shared" si="10"/>
        <v>8157.74</v>
      </c>
      <c r="AE11" s="22">
        <f t="shared" si="10"/>
        <v>0</v>
      </c>
      <c r="AF11" s="22">
        <f t="shared" si="10"/>
        <v>16033.369999999999</v>
      </c>
      <c r="AG11" s="22">
        <f t="shared" si="10"/>
        <v>0</v>
      </c>
      <c r="AH11" s="80"/>
    </row>
    <row r="12" spans="1:35" s="26" customFormat="1" ht="15.75" x14ac:dyDescent="0.25">
      <c r="A12" s="24"/>
      <c r="B12" s="84" t="s">
        <v>32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6"/>
      <c r="AH12" s="25"/>
    </row>
    <row r="13" spans="1:35" s="30" customFormat="1" ht="15.75" x14ac:dyDescent="0.25">
      <c r="A13" s="87" t="s">
        <v>33</v>
      </c>
      <c r="B13" s="90" t="s">
        <v>34</v>
      </c>
      <c r="C13" s="27" t="s">
        <v>28</v>
      </c>
      <c r="D13" s="28">
        <f>D15+D16+D14</f>
        <v>8971.4</v>
      </c>
      <c r="E13" s="28">
        <f t="shared" ref="E13:AG13" si="11">E15+E16+E14</f>
        <v>3649.27</v>
      </c>
      <c r="F13" s="28">
        <f t="shared" si="11"/>
        <v>3649.27</v>
      </c>
      <c r="G13" s="28">
        <f t="shared" si="11"/>
        <v>3649.27</v>
      </c>
      <c r="H13" s="28">
        <f t="shared" ref="H13:H36" si="12">IFERROR(G13/D13*100,0)</f>
        <v>40.676705976770627</v>
      </c>
      <c r="I13" s="28">
        <f t="shared" ref="I13:I36" si="13">IFERROR(G13/E13*100,0)</f>
        <v>100</v>
      </c>
      <c r="J13" s="28">
        <f t="shared" si="11"/>
        <v>0</v>
      </c>
      <c r="K13" s="28">
        <f t="shared" si="11"/>
        <v>0</v>
      </c>
      <c r="L13" s="28">
        <f t="shared" si="11"/>
        <v>3649.27</v>
      </c>
      <c r="M13" s="28">
        <f t="shared" si="11"/>
        <v>3649.27</v>
      </c>
      <c r="N13" s="28">
        <f t="shared" si="11"/>
        <v>0</v>
      </c>
      <c r="O13" s="28">
        <f t="shared" si="11"/>
        <v>0</v>
      </c>
      <c r="P13" s="28">
        <f t="shared" si="11"/>
        <v>0</v>
      </c>
      <c r="Q13" s="28">
        <f t="shared" si="11"/>
        <v>0</v>
      </c>
      <c r="R13" s="28">
        <f t="shared" si="11"/>
        <v>0</v>
      </c>
      <c r="S13" s="28">
        <f t="shared" si="11"/>
        <v>0</v>
      </c>
      <c r="T13" s="28">
        <f t="shared" si="11"/>
        <v>0</v>
      </c>
      <c r="U13" s="28">
        <f t="shared" si="11"/>
        <v>0</v>
      </c>
      <c r="V13" s="28">
        <f t="shared" si="11"/>
        <v>0</v>
      </c>
      <c r="W13" s="28">
        <f t="shared" si="11"/>
        <v>0</v>
      </c>
      <c r="X13" s="28">
        <f t="shared" si="11"/>
        <v>0</v>
      </c>
      <c r="Y13" s="28">
        <f t="shared" si="11"/>
        <v>0</v>
      </c>
      <c r="Z13" s="28">
        <f t="shared" si="11"/>
        <v>0</v>
      </c>
      <c r="AA13" s="28">
        <f t="shared" si="11"/>
        <v>0</v>
      </c>
      <c r="AB13" s="28">
        <f t="shared" si="11"/>
        <v>0</v>
      </c>
      <c r="AC13" s="28">
        <f t="shared" si="11"/>
        <v>0</v>
      </c>
      <c r="AD13" s="28">
        <f t="shared" si="11"/>
        <v>0</v>
      </c>
      <c r="AE13" s="28">
        <f t="shared" si="11"/>
        <v>0</v>
      </c>
      <c r="AF13" s="28">
        <f t="shared" si="11"/>
        <v>5322.13</v>
      </c>
      <c r="AG13" s="28">
        <f t="shared" si="11"/>
        <v>0</v>
      </c>
      <c r="AH13" s="93" t="s">
        <v>57</v>
      </c>
      <c r="AI13" s="29"/>
    </row>
    <row r="14" spans="1:35" s="30" customFormat="1" ht="31.5" x14ac:dyDescent="0.25">
      <c r="A14" s="88"/>
      <c r="B14" s="91"/>
      <c r="C14" s="31" t="s">
        <v>29</v>
      </c>
      <c r="D14" s="32">
        <f>SUM(J14,L14,N14,P14,R14,T14,V14,X14,Z14,AB14,AD14,AF14)</f>
        <v>503.9</v>
      </c>
      <c r="E14" s="32">
        <f>J14+L14+N14+P14+R14</f>
        <v>204.97</v>
      </c>
      <c r="F14" s="32">
        <f>G14</f>
        <v>204.97</v>
      </c>
      <c r="G14" s="32">
        <f>SUM(K14,M14,O14,Q14,S14,U14,W14,Y14,AA14,AC14,AE14,AG14)</f>
        <v>204.97</v>
      </c>
      <c r="H14" s="32">
        <f t="shared" si="12"/>
        <v>40.67672157174043</v>
      </c>
      <c r="I14" s="32">
        <f t="shared" si="13"/>
        <v>100</v>
      </c>
      <c r="J14" s="32">
        <v>0</v>
      </c>
      <c r="K14" s="32">
        <v>0</v>
      </c>
      <c r="L14" s="32">
        <v>204.97</v>
      </c>
      <c r="M14" s="32">
        <v>204.97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298.93</v>
      </c>
      <c r="AG14" s="32">
        <v>0</v>
      </c>
      <c r="AH14" s="94"/>
      <c r="AI14" s="29"/>
    </row>
    <row r="15" spans="1:35" s="30" customFormat="1" ht="47.25" x14ac:dyDescent="0.25">
      <c r="A15" s="88"/>
      <c r="B15" s="91"/>
      <c r="C15" s="31" t="s">
        <v>30</v>
      </c>
      <c r="D15" s="32">
        <f>SUM(J15,L15,N15,P15,R15,T15,V15,X15,Z15,AB15,AD15,AF15)</f>
        <v>8018.9</v>
      </c>
      <c r="E15" s="32">
        <f t="shared" ref="E15:E16" si="14">J15+L15+N15+P15+R15</f>
        <v>3261.82</v>
      </c>
      <c r="F15" s="32">
        <f>G15</f>
        <v>3261.82</v>
      </c>
      <c r="G15" s="32">
        <f>SUM(K15,M15,O15,Q15,S15,U15,W15,Y15,AA15,AC15,AE15,AG15)</f>
        <v>3261.82</v>
      </c>
      <c r="H15" s="32">
        <f t="shared" si="12"/>
        <v>40.676651411041419</v>
      </c>
      <c r="I15" s="32">
        <f t="shared" si="13"/>
        <v>100</v>
      </c>
      <c r="J15" s="33">
        <v>0</v>
      </c>
      <c r="K15" s="33">
        <v>0</v>
      </c>
      <c r="L15" s="33">
        <v>3261.82</v>
      </c>
      <c r="M15" s="33">
        <v>3261.82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33">
        <v>4757.08</v>
      </c>
      <c r="AG15" s="33">
        <v>0</v>
      </c>
      <c r="AH15" s="94"/>
      <c r="AI15" s="29"/>
    </row>
    <row r="16" spans="1:35" s="36" customFormat="1" ht="31.5" x14ac:dyDescent="0.25">
      <c r="A16" s="89"/>
      <c r="B16" s="92"/>
      <c r="C16" s="31" t="s">
        <v>31</v>
      </c>
      <c r="D16" s="32">
        <f>SUM(J16,L16,N16,P16,R16,T16,V16,X16,Z16,AB16,AD16,AF16)</f>
        <v>448.6</v>
      </c>
      <c r="E16" s="32">
        <f t="shared" si="14"/>
        <v>182.48</v>
      </c>
      <c r="F16" s="32">
        <f>G16</f>
        <v>182.48</v>
      </c>
      <c r="G16" s="32">
        <f>SUM(K16,M16,O16,Q16,S16,U16,W16,Y16,AA16,AC16,AE16,AG16)</f>
        <v>182.48</v>
      </c>
      <c r="H16" s="32">
        <f t="shared" si="12"/>
        <v>40.677663843067322</v>
      </c>
      <c r="I16" s="32">
        <f t="shared" si="13"/>
        <v>100</v>
      </c>
      <c r="J16" s="34">
        <v>0</v>
      </c>
      <c r="K16" s="34">
        <v>0</v>
      </c>
      <c r="L16" s="34">
        <v>182.48</v>
      </c>
      <c r="M16" s="34">
        <v>182.48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266.12</v>
      </c>
      <c r="AG16" s="34">
        <v>0</v>
      </c>
      <c r="AH16" s="95"/>
      <c r="AI16" s="35"/>
    </row>
    <row r="17" spans="1:35" s="36" customFormat="1" ht="21" x14ac:dyDescent="0.25">
      <c r="A17" s="57"/>
      <c r="B17" s="84" t="s">
        <v>35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6"/>
      <c r="AH17" s="37"/>
      <c r="AI17" s="35"/>
    </row>
    <row r="18" spans="1:35" s="36" customFormat="1" ht="21" x14ac:dyDescent="0.25">
      <c r="A18" s="96" t="s">
        <v>36</v>
      </c>
      <c r="B18" s="90" t="s">
        <v>37</v>
      </c>
      <c r="C18" s="27" t="s">
        <v>28</v>
      </c>
      <c r="D18" s="28">
        <f>D20+D19</f>
        <v>73070.599999999991</v>
      </c>
      <c r="E18" s="28">
        <f t="shared" ref="E18:G18" si="15">E20+E19</f>
        <v>17787.2</v>
      </c>
      <c r="F18" s="28">
        <f t="shared" si="15"/>
        <v>10213.51</v>
      </c>
      <c r="G18" s="28">
        <f t="shared" si="15"/>
        <v>10213.51</v>
      </c>
      <c r="H18" s="28">
        <f t="shared" si="12"/>
        <v>13.977591534762274</v>
      </c>
      <c r="I18" s="28">
        <f t="shared" si="13"/>
        <v>57.420560852748039</v>
      </c>
      <c r="J18" s="38">
        <f>J20+J19</f>
        <v>0</v>
      </c>
      <c r="K18" s="38">
        <f t="shared" ref="K18:AG18" si="16">K20+K19</f>
        <v>0</v>
      </c>
      <c r="L18" s="38">
        <f t="shared" si="16"/>
        <v>8041</v>
      </c>
      <c r="M18" s="38">
        <f t="shared" si="16"/>
        <v>8041</v>
      </c>
      <c r="N18" s="38">
        <f t="shared" si="16"/>
        <v>0</v>
      </c>
      <c r="O18" s="38">
        <f t="shared" si="16"/>
        <v>0</v>
      </c>
      <c r="P18" s="38">
        <f t="shared" si="16"/>
        <v>9746.2000000000007</v>
      </c>
      <c r="Q18" s="38">
        <f t="shared" si="16"/>
        <v>2172.5100000000002</v>
      </c>
      <c r="R18" s="38">
        <f t="shared" si="16"/>
        <v>0</v>
      </c>
      <c r="S18" s="38">
        <f t="shared" si="16"/>
        <v>0</v>
      </c>
      <c r="T18" s="38">
        <f t="shared" si="16"/>
        <v>0</v>
      </c>
      <c r="U18" s="38">
        <f t="shared" si="16"/>
        <v>0</v>
      </c>
      <c r="V18" s="38">
        <f t="shared" si="16"/>
        <v>0</v>
      </c>
      <c r="W18" s="38">
        <f t="shared" si="16"/>
        <v>0</v>
      </c>
      <c r="X18" s="38">
        <f t="shared" si="16"/>
        <v>0</v>
      </c>
      <c r="Y18" s="38">
        <f t="shared" si="16"/>
        <v>0</v>
      </c>
      <c r="Z18" s="38">
        <f t="shared" si="16"/>
        <v>0</v>
      </c>
      <c r="AA18" s="38">
        <f t="shared" si="16"/>
        <v>0</v>
      </c>
      <c r="AB18" s="38">
        <f t="shared" si="16"/>
        <v>4722.7000000000007</v>
      </c>
      <c r="AC18" s="38">
        <f t="shared" si="16"/>
        <v>0</v>
      </c>
      <c r="AD18" s="38">
        <f t="shared" si="16"/>
        <v>0</v>
      </c>
      <c r="AE18" s="38">
        <f t="shared" si="16"/>
        <v>0</v>
      </c>
      <c r="AF18" s="38">
        <f t="shared" si="16"/>
        <v>50560.7</v>
      </c>
      <c r="AG18" s="38">
        <f t="shared" si="16"/>
        <v>0</v>
      </c>
      <c r="AH18" s="81"/>
      <c r="AI18" s="35"/>
    </row>
    <row r="19" spans="1:35" s="23" customFormat="1" ht="47.25" x14ac:dyDescent="0.25">
      <c r="A19" s="97"/>
      <c r="B19" s="91"/>
      <c r="C19" s="21" t="s">
        <v>30</v>
      </c>
      <c r="D19" s="22">
        <f>SUM(J19,L19,N19,P19,R19,T19,V19,X19,Z19,AB19,AD19,AF19)</f>
        <v>58312.299999999996</v>
      </c>
      <c r="E19" s="22">
        <f>J19+L19+N19+P19+R19</f>
        <v>8869</v>
      </c>
      <c r="F19" s="22">
        <f>G19</f>
        <v>1976.98</v>
      </c>
      <c r="G19" s="22">
        <f>SUM(K19,M19,O19,Q19,S19,U19,W19,Y19,AA19,AC19,AE19,AG19)</f>
        <v>1976.98</v>
      </c>
      <c r="H19" s="22">
        <f>IFERROR(G19/D19*100,0)</f>
        <v>3.3903310279306424</v>
      </c>
      <c r="I19" s="22">
        <f>IFERROR(G19/E19*100,0)</f>
        <v>22.290900890743039</v>
      </c>
      <c r="J19" s="34">
        <f>J22+J25+J28</f>
        <v>0</v>
      </c>
      <c r="K19" s="34">
        <f t="shared" ref="K19:AG20" si="17">K22+K25+K28</f>
        <v>0</v>
      </c>
      <c r="L19" s="34">
        <f t="shared" si="17"/>
        <v>0</v>
      </c>
      <c r="M19" s="34">
        <f t="shared" si="17"/>
        <v>0</v>
      </c>
      <c r="N19" s="34">
        <f t="shared" si="17"/>
        <v>0</v>
      </c>
      <c r="O19" s="34">
        <f t="shared" si="17"/>
        <v>0</v>
      </c>
      <c r="P19" s="34">
        <f t="shared" si="17"/>
        <v>8869</v>
      </c>
      <c r="Q19" s="34">
        <f t="shared" si="17"/>
        <v>1976.98</v>
      </c>
      <c r="R19" s="34">
        <f t="shared" si="17"/>
        <v>0</v>
      </c>
      <c r="S19" s="34">
        <f t="shared" si="17"/>
        <v>0</v>
      </c>
      <c r="T19" s="34">
        <f t="shared" si="17"/>
        <v>0</v>
      </c>
      <c r="U19" s="34">
        <f t="shared" si="17"/>
        <v>0</v>
      </c>
      <c r="V19" s="34">
        <f t="shared" si="17"/>
        <v>0</v>
      </c>
      <c r="W19" s="34">
        <f t="shared" si="17"/>
        <v>0</v>
      </c>
      <c r="X19" s="34">
        <f t="shared" si="17"/>
        <v>0</v>
      </c>
      <c r="Y19" s="34">
        <f t="shared" si="17"/>
        <v>0</v>
      </c>
      <c r="Z19" s="34">
        <f t="shared" si="17"/>
        <v>0</v>
      </c>
      <c r="AA19" s="34">
        <f t="shared" si="17"/>
        <v>0</v>
      </c>
      <c r="AB19" s="34">
        <f t="shared" si="17"/>
        <v>4297.6000000000004</v>
      </c>
      <c r="AC19" s="34">
        <f t="shared" si="17"/>
        <v>0</v>
      </c>
      <c r="AD19" s="34">
        <f t="shared" si="17"/>
        <v>0</v>
      </c>
      <c r="AE19" s="34">
        <f t="shared" si="17"/>
        <v>0</v>
      </c>
      <c r="AF19" s="34">
        <f t="shared" si="17"/>
        <v>45145.7</v>
      </c>
      <c r="AG19" s="34">
        <f t="shared" si="17"/>
        <v>0</v>
      </c>
      <c r="AH19" s="82"/>
      <c r="AI19" s="39"/>
    </row>
    <row r="20" spans="1:35" s="23" customFormat="1" ht="31.5" x14ac:dyDescent="0.25">
      <c r="A20" s="88"/>
      <c r="B20" s="91"/>
      <c r="C20" s="21" t="s">
        <v>31</v>
      </c>
      <c r="D20" s="22">
        <f>SUM(J20,L20,N20,P20,R20,T20,V20,X20,Z20,AB20,AD20,AF20)</f>
        <v>14758.300000000001</v>
      </c>
      <c r="E20" s="22">
        <f>J20+L20+N20+P20+R20</f>
        <v>8918.2000000000007</v>
      </c>
      <c r="F20" s="22">
        <f>G20</f>
        <v>8236.5300000000007</v>
      </c>
      <c r="G20" s="22">
        <f>SUM(K20,M20,O20,Q20,S20,U20,W20,Y20,AA20,AC20,AE20,AG20)</f>
        <v>8236.5300000000007</v>
      </c>
      <c r="H20" s="22">
        <f>IFERROR(G20/D20*100,0)</f>
        <v>55.809476701246076</v>
      </c>
      <c r="I20" s="22">
        <f>IFERROR(G20/E20*100,0)</f>
        <v>92.356417214236046</v>
      </c>
      <c r="J20" s="34">
        <f>J23+J26+J29</f>
        <v>0</v>
      </c>
      <c r="K20" s="34">
        <f t="shared" si="17"/>
        <v>0</v>
      </c>
      <c r="L20" s="34">
        <f t="shared" si="17"/>
        <v>8041</v>
      </c>
      <c r="M20" s="34">
        <f t="shared" si="17"/>
        <v>8041</v>
      </c>
      <c r="N20" s="34">
        <f t="shared" si="17"/>
        <v>0</v>
      </c>
      <c r="O20" s="34">
        <f t="shared" si="17"/>
        <v>0</v>
      </c>
      <c r="P20" s="34">
        <f t="shared" si="17"/>
        <v>877.2</v>
      </c>
      <c r="Q20" s="34">
        <f t="shared" si="17"/>
        <v>195.53</v>
      </c>
      <c r="R20" s="34">
        <f t="shared" si="17"/>
        <v>0</v>
      </c>
      <c r="S20" s="34">
        <f t="shared" si="17"/>
        <v>0</v>
      </c>
      <c r="T20" s="34">
        <f t="shared" si="17"/>
        <v>0</v>
      </c>
      <c r="U20" s="34">
        <f t="shared" si="17"/>
        <v>0</v>
      </c>
      <c r="V20" s="34">
        <f t="shared" si="17"/>
        <v>0</v>
      </c>
      <c r="W20" s="34">
        <f t="shared" si="17"/>
        <v>0</v>
      </c>
      <c r="X20" s="34">
        <f t="shared" si="17"/>
        <v>0</v>
      </c>
      <c r="Y20" s="34">
        <f t="shared" si="17"/>
        <v>0</v>
      </c>
      <c r="Z20" s="34">
        <f t="shared" si="17"/>
        <v>0</v>
      </c>
      <c r="AA20" s="34">
        <f t="shared" si="17"/>
        <v>0</v>
      </c>
      <c r="AB20" s="34">
        <f t="shared" si="17"/>
        <v>425.1</v>
      </c>
      <c r="AC20" s="34">
        <f t="shared" si="17"/>
        <v>0</v>
      </c>
      <c r="AD20" s="34">
        <f t="shared" si="17"/>
        <v>0</v>
      </c>
      <c r="AE20" s="34">
        <f t="shared" si="17"/>
        <v>0</v>
      </c>
      <c r="AF20" s="34">
        <f t="shared" si="17"/>
        <v>5415</v>
      </c>
      <c r="AG20" s="34">
        <f t="shared" si="17"/>
        <v>0</v>
      </c>
      <c r="AH20" s="83"/>
      <c r="AI20" s="39"/>
    </row>
    <row r="21" spans="1:35" s="36" customFormat="1" ht="21" x14ac:dyDescent="0.25">
      <c r="A21" s="98"/>
      <c r="B21" s="101" t="s">
        <v>38</v>
      </c>
      <c r="C21" s="40" t="s">
        <v>28</v>
      </c>
      <c r="D21" s="41">
        <f>D23+D22</f>
        <v>5672.7000000000007</v>
      </c>
      <c r="E21" s="41">
        <f t="shared" ref="E21:G21" si="18">E23+E22</f>
        <v>0</v>
      </c>
      <c r="F21" s="41">
        <f t="shared" si="18"/>
        <v>0</v>
      </c>
      <c r="G21" s="41">
        <f t="shared" si="18"/>
        <v>0</v>
      </c>
      <c r="H21" s="41">
        <f t="shared" ref="H21" si="19">IFERROR(G21/D21*100,0)</f>
        <v>0</v>
      </c>
      <c r="I21" s="41">
        <f t="shared" ref="I21" si="20">IFERROR(G21/E21*100,0)</f>
        <v>0</v>
      </c>
      <c r="J21" s="42">
        <f>J23+J22</f>
        <v>0</v>
      </c>
      <c r="K21" s="42">
        <f t="shared" ref="K21:AG21" si="21">K23+K22</f>
        <v>0</v>
      </c>
      <c r="L21" s="42">
        <f t="shared" si="21"/>
        <v>0</v>
      </c>
      <c r="M21" s="42">
        <f t="shared" si="21"/>
        <v>0</v>
      </c>
      <c r="N21" s="42">
        <f t="shared" si="21"/>
        <v>0</v>
      </c>
      <c r="O21" s="42">
        <f t="shared" si="21"/>
        <v>0</v>
      </c>
      <c r="P21" s="42">
        <f t="shared" si="21"/>
        <v>0</v>
      </c>
      <c r="Q21" s="42">
        <f t="shared" si="21"/>
        <v>0</v>
      </c>
      <c r="R21" s="42">
        <f t="shared" si="21"/>
        <v>0</v>
      </c>
      <c r="S21" s="42">
        <f t="shared" si="21"/>
        <v>0</v>
      </c>
      <c r="T21" s="42">
        <f t="shared" si="21"/>
        <v>0</v>
      </c>
      <c r="U21" s="42">
        <f t="shared" si="21"/>
        <v>0</v>
      </c>
      <c r="V21" s="42">
        <f t="shared" si="21"/>
        <v>0</v>
      </c>
      <c r="W21" s="42">
        <f t="shared" si="21"/>
        <v>0</v>
      </c>
      <c r="X21" s="42">
        <f t="shared" si="21"/>
        <v>0</v>
      </c>
      <c r="Y21" s="42">
        <f t="shared" si="21"/>
        <v>0</v>
      </c>
      <c r="Z21" s="42">
        <f t="shared" si="21"/>
        <v>0</v>
      </c>
      <c r="AA21" s="42">
        <f t="shared" si="21"/>
        <v>0</v>
      </c>
      <c r="AB21" s="42">
        <f t="shared" si="21"/>
        <v>4722.7000000000007</v>
      </c>
      <c r="AC21" s="42">
        <f t="shared" si="21"/>
        <v>0</v>
      </c>
      <c r="AD21" s="42">
        <f t="shared" si="21"/>
        <v>0</v>
      </c>
      <c r="AE21" s="42">
        <f t="shared" si="21"/>
        <v>0</v>
      </c>
      <c r="AF21" s="42">
        <f t="shared" si="21"/>
        <v>950</v>
      </c>
      <c r="AG21" s="42">
        <f t="shared" si="21"/>
        <v>0</v>
      </c>
      <c r="AH21" s="60" t="s">
        <v>39</v>
      </c>
      <c r="AI21" s="35"/>
    </row>
    <row r="22" spans="1:35" s="36" customFormat="1" ht="47.25" x14ac:dyDescent="0.25">
      <c r="A22" s="99"/>
      <c r="B22" s="102"/>
      <c r="C22" s="31" t="s">
        <v>30</v>
      </c>
      <c r="D22" s="32">
        <f>SUM(J22,L22,N22,P22,R22,T22,V22,X22,Z22,AB22,AD22,AF22)</f>
        <v>4297.6000000000004</v>
      </c>
      <c r="E22" s="32">
        <f>J22+L22+N22+P22+R22</f>
        <v>0</v>
      </c>
      <c r="F22" s="32">
        <f>G22</f>
        <v>0</v>
      </c>
      <c r="G22" s="32">
        <f>SUM(K22,M22,O22,Q22,S22,U22,W22,Y22,AA22,AC22,AE22,AG22)</f>
        <v>0</v>
      </c>
      <c r="H22" s="32">
        <f>IFERROR(G22/D22*100,0)</f>
        <v>0</v>
      </c>
      <c r="I22" s="32">
        <f>IFERROR(G22/E22*100,0)</f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4297.6000000000004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61"/>
      <c r="AI22" s="35"/>
    </row>
    <row r="23" spans="1:35" s="36" customFormat="1" ht="31.5" x14ac:dyDescent="0.25">
      <c r="A23" s="100"/>
      <c r="B23" s="102"/>
      <c r="C23" s="31" t="s">
        <v>31</v>
      </c>
      <c r="D23" s="32">
        <f>SUM(J23,L23,N23,P23,R23,T23,V23,X23,Z23,AB23,AD23,AF23)</f>
        <v>1375.1</v>
      </c>
      <c r="E23" s="32">
        <f>J23+L23+N23+P23+R23</f>
        <v>0</v>
      </c>
      <c r="F23" s="32">
        <f>G23</f>
        <v>0</v>
      </c>
      <c r="G23" s="32">
        <f>SUM(K23,M23,O23,Q23,S23,U23,W23,Y23,AA23,AC23,AE23,AG23)</f>
        <v>0</v>
      </c>
      <c r="H23" s="32">
        <f>IFERROR(G23/D23*100,0)</f>
        <v>0</v>
      </c>
      <c r="I23" s="32">
        <f>IFERROR(G23/E23*100,0)</f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425.1</v>
      </c>
      <c r="AC23" s="33">
        <v>0</v>
      </c>
      <c r="AD23" s="33">
        <v>0</v>
      </c>
      <c r="AE23" s="33">
        <v>0</v>
      </c>
      <c r="AF23" s="33">
        <v>950</v>
      </c>
      <c r="AG23" s="33">
        <v>0</v>
      </c>
      <c r="AH23" s="62"/>
      <c r="AI23" s="35"/>
    </row>
    <row r="24" spans="1:35" s="36" customFormat="1" ht="21" x14ac:dyDescent="0.25">
      <c r="A24" s="100"/>
      <c r="B24" s="101" t="s">
        <v>40</v>
      </c>
      <c r="C24" s="40" t="s">
        <v>28</v>
      </c>
      <c r="D24" s="41">
        <f>D26+D25</f>
        <v>49610.7</v>
      </c>
      <c r="E24" s="41">
        <f t="shared" ref="E24:G24" si="22">E26+E25</f>
        <v>0</v>
      </c>
      <c r="F24" s="41">
        <f t="shared" si="22"/>
        <v>0</v>
      </c>
      <c r="G24" s="41">
        <f t="shared" si="22"/>
        <v>0</v>
      </c>
      <c r="H24" s="41">
        <f t="shared" ref="H24" si="23">IFERROR(G24/D24*100,0)</f>
        <v>0</v>
      </c>
      <c r="I24" s="41">
        <f t="shared" ref="I24" si="24">IFERROR(G24/E24*100,0)</f>
        <v>0</v>
      </c>
      <c r="J24" s="42">
        <f>J26+J25</f>
        <v>0</v>
      </c>
      <c r="K24" s="42">
        <f t="shared" ref="K24:AG24" si="25">K26+K25</f>
        <v>0</v>
      </c>
      <c r="L24" s="42">
        <f t="shared" si="25"/>
        <v>0</v>
      </c>
      <c r="M24" s="42">
        <f t="shared" si="25"/>
        <v>0</v>
      </c>
      <c r="N24" s="42">
        <f t="shared" si="25"/>
        <v>0</v>
      </c>
      <c r="O24" s="42">
        <f t="shared" si="25"/>
        <v>0</v>
      </c>
      <c r="P24" s="42">
        <f t="shared" si="25"/>
        <v>0</v>
      </c>
      <c r="Q24" s="42">
        <f t="shared" si="25"/>
        <v>0</v>
      </c>
      <c r="R24" s="42">
        <f t="shared" si="25"/>
        <v>0</v>
      </c>
      <c r="S24" s="42">
        <f t="shared" si="25"/>
        <v>0</v>
      </c>
      <c r="T24" s="42">
        <f t="shared" si="25"/>
        <v>0</v>
      </c>
      <c r="U24" s="42">
        <f t="shared" si="25"/>
        <v>0</v>
      </c>
      <c r="V24" s="42">
        <f t="shared" si="25"/>
        <v>0</v>
      </c>
      <c r="W24" s="42">
        <f t="shared" si="25"/>
        <v>0</v>
      </c>
      <c r="X24" s="42">
        <f t="shared" si="25"/>
        <v>0</v>
      </c>
      <c r="Y24" s="42">
        <f t="shared" si="25"/>
        <v>0</v>
      </c>
      <c r="Z24" s="42">
        <f t="shared" si="25"/>
        <v>0</v>
      </c>
      <c r="AA24" s="42">
        <f t="shared" si="25"/>
        <v>0</v>
      </c>
      <c r="AB24" s="42">
        <f t="shared" si="25"/>
        <v>0</v>
      </c>
      <c r="AC24" s="42">
        <f t="shared" si="25"/>
        <v>0</v>
      </c>
      <c r="AD24" s="42">
        <f t="shared" si="25"/>
        <v>0</v>
      </c>
      <c r="AE24" s="42">
        <f t="shared" si="25"/>
        <v>0</v>
      </c>
      <c r="AF24" s="42">
        <f t="shared" si="25"/>
        <v>49610.7</v>
      </c>
      <c r="AG24" s="42">
        <f t="shared" si="25"/>
        <v>0</v>
      </c>
      <c r="AH24" s="60" t="s">
        <v>41</v>
      </c>
      <c r="AI24" s="35"/>
    </row>
    <row r="25" spans="1:35" s="36" customFormat="1" ht="47.25" x14ac:dyDescent="0.25">
      <c r="A25" s="100"/>
      <c r="B25" s="102"/>
      <c r="C25" s="31" t="s">
        <v>30</v>
      </c>
      <c r="D25" s="32">
        <f>SUM(J25,L25,N25,P25,R25,T25,V25,X25,Z25,AB25,AD25,AF25)</f>
        <v>45145.7</v>
      </c>
      <c r="E25" s="32">
        <f>J25+L25+N25+P25+R25</f>
        <v>0</v>
      </c>
      <c r="F25" s="32">
        <f>G25</f>
        <v>0</v>
      </c>
      <c r="G25" s="32">
        <f>SUM(K25,M25,O25,Q25,S25,U25,W25,Y25,AA25,AC25,AE25,AG25)</f>
        <v>0</v>
      </c>
      <c r="H25" s="32">
        <f>IFERROR(G25/D25*100,0)</f>
        <v>0</v>
      </c>
      <c r="I25" s="32">
        <f>IFERROR(G25/E25*100,0)</f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45145.7</v>
      </c>
      <c r="AG25" s="33">
        <v>0</v>
      </c>
      <c r="AH25" s="61"/>
      <c r="AI25" s="35"/>
    </row>
    <row r="26" spans="1:35" s="36" customFormat="1" ht="31.5" x14ac:dyDescent="0.25">
      <c r="A26" s="103"/>
      <c r="B26" s="102"/>
      <c r="C26" s="31" t="s">
        <v>31</v>
      </c>
      <c r="D26" s="32">
        <f>SUM(J26,L26,N26,P26,R26,T26,V26,X26,Z26,AB26,AD26,AF26)</f>
        <v>4465</v>
      </c>
      <c r="E26" s="32">
        <f>J26+L26+N26+P26+R26</f>
        <v>0</v>
      </c>
      <c r="F26" s="32">
        <f>G26</f>
        <v>0</v>
      </c>
      <c r="G26" s="32">
        <f>SUM(K26,M26,O26,Q26,S26,U26,W26,Y26,AA26,AC26,AE26,AG26)</f>
        <v>0</v>
      </c>
      <c r="H26" s="32">
        <f>IFERROR(G26/D26*100,0)</f>
        <v>0</v>
      </c>
      <c r="I26" s="32">
        <f>IFERROR(G26/E26*100,0)</f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4465</v>
      </c>
      <c r="AG26" s="33">
        <v>0</v>
      </c>
      <c r="AH26" s="62"/>
      <c r="AI26" s="35"/>
    </row>
    <row r="27" spans="1:35" s="36" customFormat="1" ht="21" x14ac:dyDescent="0.25">
      <c r="A27" s="104"/>
      <c r="B27" s="101" t="s">
        <v>42</v>
      </c>
      <c r="C27" s="40" t="s">
        <v>28</v>
      </c>
      <c r="D27" s="41">
        <f>D29+D28</f>
        <v>17787.2</v>
      </c>
      <c r="E27" s="41">
        <f t="shared" ref="E27:G27" si="26">E29+E28</f>
        <v>17787.2</v>
      </c>
      <c r="F27" s="41">
        <f t="shared" si="26"/>
        <v>10213.51</v>
      </c>
      <c r="G27" s="41">
        <f t="shared" si="26"/>
        <v>10213.51</v>
      </c>
      <c r="H27" s="41">
        <f t="shared" ref="H27" si="27">IFERROR(G27/D27*100,0)</f>
        <v>57.420560852748039</v>
      </c>
      <c r="I27" s="41">
        <f t="shared" ref="I27" si="28">IFERROR(G27/E27*100,0)</f>
        <v>57.420560852748039</v>
      </c>
      <c r="J27" s="42">
        <f>J29+J28</f>
        <v>0</v>
      </c>
      <c r="K27" s="42">
        <f t="shared" ref="K27:AG27" si="29">K29+K28</f>
        <v>0</v>
      </c>
      <c r="L27" s="42">
        <f t="shared" si="29"/>
        <v>8041</v>
      </c>
      <c r="M27" s="42">
        <f t="shared" si="29"/>
        <v>8041</v>
      </c>
      <c r="N27" s="42">
        <f t="shared" si="29"/>
        <v>0</v>
      </c>
      <c r="O27" s="42">
        <f t="shared" si="29"/>
        <v>0</v>
      </c>
      <c r="P27" s="42">
        <f t="shared" si="29"/>
        <v>9746.2000000000007</v>
      </c>
      <c r="Q27" s="42">
        <f t="shared" si="29"/>
        <v>2172.5100000000002</v>
      </c>
      <c r="R27" s="42">
        <f t="shared" si="29"/>
        <v>0</v>
      </c>
      <c r="S27" s="42">
        <f t="shared" si="29"/>
        <v>0</v>
      </c>
      <c r="T27" s="42">
        <f t="shared" si="29"/>
        <v>0</v>
      </c>
      <c r="U27" s="42">
        <f t="shared" si="29"/>
        <v>0</v>
      </c>
      <c r="V27" s="42">
        <f t="shared" si="29"/>
        <v>0</v>
      </c>
      <c r="W27" s="42">
        <f t="shared" si="29"/>
        <v>0</v>
      </c>
      <c r="X27" s="42">
        <f t="shared" si="29"/>
        <v>0</v>
      </c>
      <c r="Y27" s="42">
        <f t="shared" si="29"/>
        <v>0</v>
      </c>
      <c r="Z27" s="42">
        <f t="shared" si="29"/>
        <v>0</v>
      </c>
      <c r="AA27" s="42">
        <f t="shared" si="29"/>
        <v>0</v>
      </c>
      <c r="AB27" s="42">
        <f t="shared" si="29"/>
        <v>0</v>
      </c>
      <c r="AC27" s="42">
        <f t="shared" si="29"/>
        <v>0</v>
      </c>
      <c r="AD27" s="42">
        <f t="shared" si="29"/>
        <v>0</v>
      </c>
      <c r="AE27" s="42">
        <f t="shared" si="29"/>
        <v>0</v>
      </c>
      <c r="AF27" s="42">
        <f t="shared" si="29"/>
        <v>0</v>
      </c>
      <c r="AG27" s="42">
        <f t="shared" si="29"/>
        <v>0</v>
      </c>
      <c r="AH27" s="60" t="s">
        <v>58</v>
      </c>
      <c r="AI27" s="35"/>
    </row>
    <row r="28" spans="1:35" s="36" customFormat="1" ht="47.25" x14ac:dyDescent="0.25">
      <c r="A28" s="100"/>
      <c r="B28" s="102"/>
      <c r="C28" s="31" t="s">
        <v>30</v>
      </c>
      <c r="D28" s="32">
        <f>SUM(J28,L28,N28,P28,R28,T28,V28,X28,Z28,AB28,AD28,AF28)</f>
        <v>8869</v>
      </c>
      <c r="E28" s="32">
        <f>J28+L28+N28+P28+R28</f>
        <v>8869</v>
      </c>
      <c r="F28" s="32">
        <f>G28</f>
        <v>1976.98</v>
      </c>
      <c r="G28" s="32">
        <f>SUM(K28,M28,O28,Q28,S28,U28,W28,Y28,AA28,AC28,AE28,AG28)</f>
        <v>1976.98</v>
      </c>
      <c r="H28" s="32">
        <f>IFERROR(G28/D28*100,0)</f>
        <v>22.290900890743039</v>
      </c>
      <c r="I28" s="32">
        <f>IFERROR(G28/E28*100,0)</f>
        <v>22.290900890743039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8869</v>
      </c>
      <c r="Q28" s="33">
        <v>1976.98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61"/>
      <c r="AI28" s="35"/>
    </row>
    <row r="29" spans="1:35" s="36" customFormat="1" ht="31.5" x14ac:dyDescent="0.25">
      <c r="A29" s="103"/>
      <c r="B29" s="102"/>
      <c r="C29" s="31" t="s">
        <v>31</v>
      </c>
      <c r="D29" s="32">
        <f>SUM(J29,L29,N29,P29,R29,T29,V29,X29,Z29,AB29,AD29,AF29)</f>
        <v>8918.2000000000007</v>
      </c>
      <c r="E29" s="32">
        <f>J29+L29+N29+P29+R29</f>
        <v>8918.2000000000007</v>
      </c>
      <c r="F29" s="32">
        <f>G29</f>
        <v>8236.5300000000007</v>
      </c>
      <c r="G29" s="32">
        <f>SUM(K29,M29,O29,Q29,S29,U29,W29,Y29,AA29,AC29,AE29,AG29)</f>
        <v>8236.5300000000007</v>
      </c>
      <c r="H29" s="32">
        <f>IFERROR(G29/D29*100,0)</f>
        <v>92.356417214236046</v>
      </c>
      <c r="I29" s="32">
        <f>IFERROR(G29/E29*100,0)</f>
        <v>92.356417214236046</v>
      </c>
      <c r="J29" s="33">
        <v>0</v>
      </c>
      <c r="K29" s="33">
        <v>0</v>
      </c>
      <c r="L29" s="33">
        <v>8041</v>
      </c>
      <c r="M29" s="33">
        <v>8041</v>
      </c>
      <c r="N29" s="33">
        <v>0</v>
      </c>
      <c r="O29" s="33">
        <v>0</v>
      </c>
      <c r="P29" s="33">
        <v>877.2</v>
      </c>
      <c r="Q29" s="33">
        <v>195.53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62"/>
      <c r="AI29" s="35"/>
    </row>
    <row r="30" spans="1:35" s="36" customFormat="1" ht="21" x14ac:dyDescent="0.25">
      <c r="A30" s="57"/>
      <c r="B30" s="84" t="s">
        <v>43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6"/>
      <c r="AH30" s="43"/>
      <c r="AI30" s="35"/>
    </row>
    <row r="31" spans="1:35" s="36" customFormat="1" ht="21" x14ac:dyDescent="0.25">
      <c r="A31" s="96" t="s">
        <v>44</v>
      </c>
      <c r="B31" s="90" t="s">
        <v>45</v>
      </c>
      <c r="C31" s="27" t="s">
        <v>28</v>
      </c>
      <c r="D31" s="28">
        <f>SUM(J31,L31,N31,P31,R31,T31,V31,X31,Z31,AB31,AD31,AF31)</f>
        <v>4402.1000000000004</v>
      </c>
      <c r="E31" s="28">
        <f>E32+E33</f>
        <v>2.1</v>
      </c>
      <c r="F31" s="28">
        <f>F32+F33</f>
        <v>2.1</v>
      </c>
      <c r="G31" s="28">
        <f>G32+G33</f>
        <v>2.1</v>
      </c>
      <c r="H31" s="28">
        <f t="shared" si="12"/>
        <v>4.7704504668226524E-2</v>
      </c>
      <c r="I31" s="28">
        <f t="shared" si="13"/>
        <v>100</v>
      </c>
      <c r="J31" s="38">
        <f>J32+J33</f>
        <v>0</v>
      </c>
      <c r="K31" s="38">
        <f t="shared" ref="K31:AG31" si="30">K32+K33</f>
        <v>0</v>
      </c>
      <c r="L31" s="38">
        <f t="shared" si="30"/>
        <v>0</v>
      </c>
      <c r="M31" s="38">
        <f t="shared" si="30"/>
        <v>0</v>
      </c>
      <c r="N31" s="38">
        <f t="shared" si="30"/>
        <v>2.1</v>
      </c>
      <c r="O31" s="38">
        <f t="shared" si="30"/>
        <v>2.1</v>
      </c>
      <c r="P31" s="38">
        <f t="shared" si="30"/>
        <v>0</v>
      </c>
      <c r="Q31" s="38">
        <f t="shared" si="30"/>
        <v>0</v>
      </c>
      <c r="R31" s="38">
        <f t="shared" si="30"/>
        <v>0</v>
      </c>
      <c r="S31" s="38">
        <f t="shared" si="30"/>
        <v>0</v>
      </c>
      <c r="T31" s="38">
        <f t="shared" si="30"/>
        <v>0</v>
      </c>
      <c r="U31" s="38">
        <f t="shared" si="30"/>
        <v>0</v>
      </c>
      <c r="V31" s="38">
        <f t="shared" si="30"/>
        <v>0</v>
      </c>
      <c r="W31" s="38">
        <f t="shared" si="30"/>
        <v>0</v>
      </c>
      <c r="X31" s="38">
        <f t="shared" si="30"/>
        <v>0</v>
      </c>
      <c r="Y31" s="38">
        <f t="shared" si="30"/>
        <v>0</v>
      </c>
      <c r="Z31" s="38">
        <f t="shared" si="30"/>
        <v>0</v>
      </c>
      <c r="AA31" s="38">
        <f t="shared" si="30"/>
        <v>0</v>
      </c>
      <c r="AB31" s="38">
        <f t="shared" si="30"/>
        <v>0</v>
      </c>
      <c r="AC31" s="38">
        <f t="shared" si="30"/>
        <v>0</v>
      </c>
      <c r="AD31" s="38">
        <f t="shared" si="30"/>
        <v>0</v>
      </c>
      <c r="AE31" s="38">
        <f t="shared" si="30"/>
        <v>0</v>
      </c>
      <c r="AF31" s="38">
        <f t="shared" si="30"/>
        <v>4400</v>
      </c>
      <c r="AG31" s="38">
        <f t="shared" si="30"/>
        <v>0</v>
      </c>
      <c r="AH31" s="60"/>
      <c r="AI31" s="35"/>
    </row>
    <row r="32" spans="1:35" s="36" customFormat="1" ht="31.5" x14ac:dyDescent="0.25">
      <c r="A32" s="97"/>
      <c r="B32" s="91"/>
      <c r="C32" s="31" t="s">
        <v>29</v>
      </c>
      <c r="D32" s="32">
        <f>SUM(J32,L32,N32,P32,R32,T32,V32,X32,Z32,AB32,AD32,AF32)</f>
        <v>4400</v>
      </c>
      <c r="E32" s="32">
        <f>J32+L32+N32+P32+R32</f>
        <v>0</v>
      </c>
      <c r="F32" s="32">
        <f>G32</f>
        <v>0</v>
      </c>
      <c r="G32" s="32">
        <f>SUM(K32,M32,O32,Q32,S32,U32,W32,Y32,AA32,AC32,AE32,AG32)</f>
        <v>0</v>
      </c>
      <c r="H32" s="32">
        <f t="shared" si="12"/>
        <v>0</v>
      </c>
      <c r="I32" s="32">
        <f t="shared" si="13"/>
        <v>0</v>
      </c>
      <c r="J32" s="33">
        <f>J35+J37</f>
        <v>0</v>
      </c>
      <c r="K32" s="33">
        <f t="shared" ref="K32:AG32" si="31">K35+K37</f>
        <v>0</v>
      </c>
      <c r="L32" s="33">
        <f t="shared" si="31"/>
        <v>0</v>
      </c>
      <c r="M32" s="33">
        <f t="shared" si="31"/>
        <v>0</v>
      </c>
      <c r="N32" s="33">
        <f t="shared" si="31"/>
        <v>0</v>
      </c>
      <c r="O32" s="33">
        <f t="shared" si="31"/>
        <v>0</v>
      </c>
      <c r="P32" s="33">
        <f t="shared" si="31"/>
        <v>0</v>
      </c>
      <c r="Q32" s="33">
        <f t="shared" si="31"/>
        <v>0</v>
      </c>
      <c r="R32" s="33">
        <f t="shared" si="31"/>
        <v>0</v>
      </c>
      <c r="S32" s="33">
        <f t="shared" si="31"/>
        <v>0</v>
      </c>
      <c r="T32" s="33">
        <f t="shared" si="31"/>
        <v>0</v>
      </c>
      <c r="U32" s="33">
        <f t="shared" si="31"/>
        <v>0</v>
      </c>
      <c r="V32" s="33">
        <f t="shared" si="31"/>
        <v>0</v>
      </c>
      <c r="W32" s="33">
        <f t="shared" si="31"/>
        <v>0</v>
      </c>
      <c r="X32" s="33">
        <f t="shared" si="31"/>
        <v>0</v>
      </c>
      <c r="Y32" s="33">
        <f t="shared" si="31"/>
        <v>0</v>
      </c>
      <c r="Z32" s="33">
        <f t="shared" si="31"/>
        <v>0</v>
      </c>
      <c r="AA32" s="33">
        <f t="shared" si="31"/>
        <v>0</v>
      </c>
      <c r="AB32" s="33">
        <f t="shared" si="31"/>
        <v>0</v>
      </c>
      <c r="AC32" s="33">
        <f t="shared" si="31"/>
        <v>0</v>
      </c>
      <c r="AD32" s="33">
        <f t="shared" si="31"/>
        <v>0</v>
      </c>
      <c r="AE32" s="33">
        <f t="shared" si="31"/>
        <v>0</v>
      </c>
      <c r="AF32" s="33">
        <f t="shared" si="31"/>
        <v>4400</v>
      </c>
      <c r="AG32" s="33">
        <f t="shared" si="31"/>
        <v>0</v>
      </c>
      <c r="AH32" s="61"/>
      <c r="AI32" s="35"/>
    </row>
    <row r="33" spans="1:35" s="36" customFormat="1" ht="47.25" x14ac:dyDescent="0.25">
      <c r="A33" s="105"/>
      <c r="B33" s="92"/>
      <c r="C33" s="31" t="s">
        <v>30</v>
      </c>
      <c r="D33" s="32">
        <f>SUM(J33,L33,N33,P33,R33,T33,V33,X33,Z33,AB33,AD33,AF33)</f>
        <v>2.1</v>
      </c>
      <c r="E33" s="32">
        <f>J33+L33+N33+P33+R33</f>
        <v>2.1</v>
      </c>
      <c r="F33" s="32">
        <f>G33</f>
        <v>2.1</v>
      </c>
      <c r="G33" s="32">
        <f>SUM(K33,M33,O33,Q33,S33,U33,W33,Y33,AA33,AC33,AE33,AG33)</f>
        <v>2.1</v>
      </c>
      <c r="H33" s="32">
        <f t="shared" si="12"/>
        <v>100</v>
      </c>
      <c r="I33" s="32">
        <f t="shared" si="13"/>
        <v>100</v>
      </c>
      <c r="J33" s="33">
        <f>J38</f>
        <v>0</v>
      </c>
      <c r="K33" s="33">
        <f t="shared" ref="K33:AG33" si="32">K38</f>
        <v>0</v>
      </c>
      <c r="L33" s="33">
        <f t="shared" si="32"/>
        <v>0</v>
      </c>
      <c r="M33" s="33">
        <f t="shared" si="32"/>
        <v>0</v>
      </c>
      <c r="N33" s="33">
        <f t="shared" si="32"/>
        <v>2.1</v>
      </c>
      <c r="O33" s="33">
        <f t="shared" si="32"/>
        <v>2.1</v>
      </c>
      <c r="P33" s="33">
        <f t="shared" si="32"/>
        <v>0</v>
      </c>
      <c r="Q33" s="33">
        <f t="shared" si="32"/>
        <v>0</v>
      </c>
      <c r="R33" s="33">
        <f t="shared" si="32"/>
        <v>0</v>
      </c>
      <c r="S33" s="33">
        <f t="shared" si="32"/>
        <v>0</v>
      </c>
      <c r="T33" s="33">
        <f t="shared" si="32"/>
        <v>0</v>
      </c>
      <c r="U33" s="33">
        <f t="shared" si="32"/>
        <v>0</v>
      </c>
      <c r="V33" s="33">
        <f t="shared" si="32"/>
        <v>0</v>
      </c>
      <c r="W33" s="33">
        <f t="shared" si="32"/>
        <v>0</v>
      </c>
      <c r="X33" s="33">
        <f t="shared" si="32"/>
        <v>0</v>
      </c>
      <c r="Y33" s="33">
        <f t="shared" si="32"/>
        <v>0</v>
      </c>
      <c r="Z33" s="33">
        <f t="shared" si="32"/>
        <v>0</v>
      </c>
      <c r="AA33" s="33">
        <f t="shared" si="32"/>
        <v>0</v>
      </c>
      <c r="AB33" s="33">
        <f t="shared" si="32"/>
        <v>0</v>
      </c>
      <c r="AC33" s="33">
        <f t="shared" si="32"/>
        <v>0</v>
      </c>
      <c r="AD33" s="33">
        <f t="shared" si="32"/>
        <v>0</v>
      </c>
      <c r="AE33" s="33">
        <f t="shared" si="32"/>
        <v>0</v>
      </c>
      <c r="AF33" s="33">
        <f t="shared" si="32"/>
        <v>0</v>
      </c>
      <c r="AG33" s="33">
        <f t="shared" si="32"/>
        <v>0</v>
      </c>
      <c r="AH33" s="62"/>
      <c r="AI33" s="35"/>
    </row>
    <row r="34" spans="1:35" s="36" customFormat="1" ht="21" x14ac:dyDescent="0.25">
      <c r="A34" s="98"/>
      <c r="B34" s="101" t="s">
        <v>46</v>
      </c>
      <c r="C34" s="40" t="s">
        <v>28</v>
      </c>
      <c r="D34" s="41">
        <f>SUM(J34,L34,N34,P34,R34,T34,V34,X34,Z34,AB34,AD34,AF34)</f>
        <v>2200</v>
      </c>
      <c r="E34" s="41">
        <f t="shared" ref="E34:G34" si="33">E35</f>
        <v>0</v>
      </c>
      <c r="F34" s="41">
        <f t="shared" si="33"/>
        <v>0</v>
      </c>
      <c r="G34" s="41">
        <f t="shared" si="33"/>
        <v>0</v>
      </c>
      <c r="H34" s="41">
        <f t="shared" si="12"/>
        <v>0</v>
      </c>
      <c r="I34" s="41">
        <f t="shared" si="13"/>
        <v>0</v>
      </c>
      <c r="J34" s="42">
        <f>J35</f>
        <v>0</v>
      </c>
      <c r="K34" s="42">
        <f t="shared" ref="K34:AG34" si="34">K35</f>
        <v>0</v>
      </c>
      <c r="L34" s="42">
        <f t="shared" si="34"/>
        <v>0</v>
      </c>
      <c r="M34" s="42">
        <f t="shared" si="34"/>
        <v>0</v>
      </c>
      <c r="N34" s="42">
        <f t="shared" si="34"/>
        <v>0</v>
      </c>
      <c r="O34" s="42">
        <f t="shared" si="34"/>
        <v>0</v>
      </c>
      <c r="P34" s="42">
        <f t="shared" si="34"/>
        <v>0</v>
      </c>
      <c r="Q34" s="42">
        <f t="shared" si="34"/>
        <v>0</v>
      </c>
      <c r="R34" s="42">
        <f t="shared" si="34"/>
        <v>0</v>
      </c>
      <c r="S34" s="42">
        <f t="shared" si="34"/>
        <v>0</v>
      </c>
      <c r="T34" s="42">
        <f t="shared" si="34"/>
        <v>0</v>
      </c>
      <c r="U34" s="42">
        <f t="shared" si="34"/>
        <v>0</v>
      </c>
      <c r="V34" s="42">
        <f t="shared" si="34"/>
        <v>0</v>
      </c>
      <c r="W34" s="42">
        <f t="shared" si="34"/>
        <v>0</v>
      </c>
      <c r="X34" s="42">
        <f t="shared" si="34"/>
        <v>0</v>
      </c>
      <c r="Y34" s="42">
        <f t="shared" si="34"/>
        <v>0</v>
      </c>
      <c r="Z34" s="42">
        <f t="shared" si="34"/>
        <v>0</v>
      </c>
      <c r="AA34" s="42">
        <f t="shared" si="34"/>
        <v>0</v>
      </c>
      <c r="AB34" s="42">
        <f t="shared" si="34"/>
        <v>0</v>
      </c>
      <c r="AC34" s="42">
        <f t="shared" si="34"/>
        <v>0</v>
      </c>
      <c r="AD34" s="42">
        <f t="shared" si="34"/>
        <v>0</v>
      </c>
      <c r="AE34" s="42">
        <f t="shared" si="34"/>
        <v>0</v>
      </c>
      <c r="AF34" s="42">
        <f t="shared" si="34"/>
        <v>2200</v>
      </c>
      <c r="AG34" s="42">
        <f t="shared" si="34"/>
        <v>0</v>
      </c>
      <c r="AH34" s="93" t="s">
        <v>59</v>
      </c>
      <c r="AI34" s="35"/>
    </row>
    <row r="35" spans="1:35" s="36" customFormat="1" ht="31.5" x14ac:dyDescent="0.25">
      <c r="A35" s="100"/>
      <c r="B35" s="102"/>
      <c r="C35" s="31" t="s">
        <v>29</v>
      </c>
      <c r="D35" s="32">
        <f>SUM(J35,L35,N35,P35,R35,T35,V35,X35,Z35,AB35,AD35,AF35)</f>
        <v>2200</v>
      </c>
      <c r="E35" s="32">
        <f>J35+L35+N35+P35+R35</f>
        <v>0</v>
      </c>
      <c r="F35" s="32">
        <f>G35</f>
        <v>0</v>
      </c>
      <c r="G35" s="32">
        <f>SUM(K35,M35,O35,Q35,S35,U35,W35,Y35,AA35,AC35,AE35,AG35)</f>
        <v>0</v>
      </c>
      <c r="H35" s="32">
        <f t="shared" si="12"/>
        <v>0</v>
      </c>
      <c r="I35" s="32">
        <f t="shared" si="13"/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2200</v>
      </c>
      <c r="AG35" s="33">
        <v>0</v>
      </c>
      <c r="AH35" s="95"/>
      <c r="AI35" s="35"/>
    </row>
    <row r="36" spans="1:35" s="26" customFormat="1" ht="21" x14ac:dyDescent="0.25">
      <c r="A36" s="104"/>
      <c r="B36" s="101" t="s">
        <v>47</v>
      </c>
      <c r="C36" s="40" t="s">
        <v>28</v>
      </c>
      <c r="D36" s="41">
        <f>D38+D37</f>
        <v>2202.1</v>
      </c>
      <c r="E36" s="41">
        <f t="shared" ref="E36:G36" si="35">E38+E37</f>
        <v>2.1</v>
      </c>
      <c r="F36" s="41">
        <f t="shared" si="35"/>
        <v>2.1</v>
      </c>
      <c r="G36" s="41">
        <f t="shared" si="35"/>
        <v>2.1</v>
      </c>
      <c r="H36" s="41">
        <f t="shared" si="12"/>
        <v>9.5363516643204221E-2</v>
      </c>
      <c r="I36" s="41">
        <f t="shared" si="13"/>
        <v>100</v>
      </c>
      <c r="J36" s="42">
        <f>J38+J37</f>
        <v>0</v>
      </c>
      <c r="K36" s="42">
        <f t="shared" ref="K36:AG36" si="36">K38+K37</f>
        <v>0</v>
      </c>
      <c r="L36" s="42">
        <f t="shared" si="36"/>
        <v>0</v>
      </c>
      <c r="M36" s="42">
        <f t="shared" si="36"/>
        <v>0</v>
      </c>
      <c r="N36" s="42">
        <f t="shared" si="36"/>
        <v>2.1</v>
      </c>
      <c r="O36" s="42">
        <f t="shared" si="36"/>
        <v>2.1</v>
      </c>
      <c r="P36" s="42">
        <f t="shared" si="36"/>
        <v>0</v>
      </c>
      <c r="Q36" s="42">
        <f t="shared" si="36"/>
        <v>0</v>
      </c>
      <c r="R36" s="42">
        <f t="shared" si="36"/>
        <v>0</v>
      </c>
      <c r="S36" s="42">
        <f t="shared" si="36"/>
        <v>0</v>
      </c>
      <c r="T36" s="42">
        <f t="shared" si="36"/>
        <v>0</v>
      </c>
      <c r="U36" s="42">
        <f t="shared" si="36"/>
        <v>0</v>
      </c>
      <c r="V36" s="42">
        <f t="shared" si="36"/>
        <v>0</v>
      </c>
      <c r="W36" s="42">
        <f t="shared" si="36"/>
        <v>0</v>
      </c>
      <c r="X36" s="42">
        <f t="shared" si="36"/>
        <v>0</v>
      </c>
      <c r="Y36" s="42">
        <f t="shared" si="36"/>
        <v>0</v>
      </c>
      <c r="Z36" s="42">
        <f t="shared" si="36"/>
        <v>0</v>
      </c>
      <c r="AA36" s="42">
        <f t="shared" si="36"/>
        <v>0</v>
      </c>
      <c r="AB36" s="42">
        <f t="shared" si="36"/>
        <v>0</v>
      </c>
      <c r="AC36" s="42">
        <f t="shared" si="36"/>
        <v>0</v>
      </c>
      <c r="AD36" s="42">
        <f t="shared" si="36"/>
        <v>0</v>
      </c>
      <c r="AE36" s="42">
        <f t="shared" si="36"/>
        <v>0</v>
      </c>
      <c r="AF36" s="42">
        <f t="shared" si="36"/>
        <v>2200</v>
      </c>
      <c r="AG36" s="42">
        <f t="shared" si="36"/>
        <v>0</v>
      </c>
      <c r="AH36" s="60" t="s">
        <v>56</v>
      </c>
      <c r="AI36" s="44"/>
    </row>
    <row r="37" spans="1:35" s="26" customFormat="1" ht="31.5" x14ac:dyDescent="0.25">
      <c r="A37" s="100"/>
      <c r="B37" s="102"/>
      <c r="C37" s="31" t="s">
        <v>29</v>
      </c>
      <c r="D37" s="32">
        <f>SUM(J37,L37,N37,P37,R37,T37,V37,X37,Z37,AB37,AD37,AF37)</f>
        <v>2200</v>
      </c>
      <c r="E37" s="32">
        <f>J37+L37+N37+P37+R37</f>
        <v>0</v>
      </c>
      <c r="F37" s="32">
        <f>G37</f>
        <v>0</v>
      </c>
      <c r="G37" s="32">
        <f>SUM(K37,M37,O37,Q37,S37,U37,W37,Y37,AA37,AC37,AE37,AG37)</f>
        <v>0</v>
      </c>
      <c r="H37" s="32">
        <f>IFERROR(G37/D37*100,0)</f>
        <v>0</v>
      </c>
      <c r="I37" s="32">
        <f>IFERROR(G37/E37*100,0)</f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2200</v>
      </c>
      <c r="AG37" s="33">
        <v>0</v>
      </c>
      <c r="AH37" s="61"/>
      <c r="AI37" s="44"/>
    </row>
    <row r="38" spans="1:35" s="26" customFormat="1" ht="47.25" x14ac:dyDescent="0.25">
      <c r="A38" s="103"/>
      <c r="B38" s="102"/>
      <c r="C38" s="31" t="s">
        <v>30</v>
      </c>
      <c r="D38" s="32">
        <f>SUM(J38,L38,N38,P38,R38,T38,V38,X38,Z38,AB38,AD38,AF38)</f>
        <v>2.1</v>
      </c>
      <c r="E38" s="32">
        <f>J38+L38+N38+P38+R38</f>
        <v>2.1</v>
      </c>
      <c r="F38" s="32">
        <f>G38</f>
        <v>2.1</v>
      </c>
      <c r="G38" s="32">
        <f>SUM(K38,M38,O38,Q38,S38,U38,W38,Y38,AA38,AC38,AE38,AG38)</f>
        <v>2.1</v>
      </c>
      <c r="H38" s="32">
        <f>IFERROR(G38/D38*100,0)</f>
        <v>100</v>
      </c>
      <c r="I38" s="32">
        <f>IFERROR(G38/E38*100,0)</f>
        <v>100</v>
      </c>
      <c r="J38" s="33">
        <v>0</v>
      </c>
      <c r="K38" s="33">
        <v>0</v>
      </c>
      <c r="L38" s="33">
        <v>0</v>
      </c>
      <c r="M38" s="33">
        <v>0</v>
      </c>
      <c r="N38" s="33">
        <v>2.1</v>
      </c>
      <c r="O38" s="33">
        <v>2.1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3">
        <v>0</v>
      </c>
      <c r="AH38" s="62"/>
      <c r="AI38" s="44"/>
    </row>
    <row r="39" spans="1:35" s="48" customFormat="1" ht="18.75" x14ac:dyDescent="0.25">
      <c r="A39" s="45"/>
      <c r="B39" s="106" t="s">
        <v>48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8"/>
      <c r="AH39" s="46"/>
      <c r="AI39" s="47"/>
    </row>
    <row r="40" spans="1:35" s="50" customFormat="1" ht="18.75" x14ac:dyDescent="0.25">
      <c r="A40" s="87" t="s">
        <v>49</v>
      </c>
      <c r="B40" s="90" t="s">
        <v>50</v>
      </c>
      <c r="C40" s="27" t="s">
        <v>28</v>
      </c>
      <c r="D40" s="28">
        <f>D41</f>
        <v>29089.504000000004</v>
      </c>
      <c r="E40" s="28">
        <f t="shared" ref="E40:G40" si="37">E41</f>
        <v>13700.279</v>
      </c>
      <c r="F40" s="28">
        <f t="shared" si="37"/>
        <v>11196.539999999999</v>
      </c>
      <c r="G40" s="28">
        <f t="shared" si="37"/>
        <v>11196.539999999999</v>
      </c>
      <c r="H40" s="28">
        <f t="shared" ref="H40:H49" si="38">IFERROR(G40/D40*100,0)</f>
        <v>38.489965315324717</v>
      </c>
      <c r="I40" s="28">
        <f t="shared" ref="I40:I49" si="39">IFERROR(G40/E40*100,0)</f>
        <v>81.724905018357646</v>
      </c>
      <c r="J40" s="38">
        <f t="shared" ref="J40:AG40" si="40">SUM(J41:J41)</f>
        <v>4244.8339999999998</v>
      </c>
      <c r="K40" s="38">
        <f t="shared" si="40"/>
        <v>1885.85</v>
      </c>
      <c r="L40" s="38">
        <f t="shared" si="40"/>
        <v>2510.96</v>
      </c>
      <c r="M40" s="38">
        <f t="shared" si="40"/>
        <v>2741.24</v>
      </c>
      <c r="N40" s="38">
        <f t="shared" si="40"/>
        <v>1590.85</v>
      </c>
      <c r="O40" s="38">
        <f t="shared" si="40"/>
        <v>1950.12</v>
      </c>
      <c r="P40" s="38">
        <f t="shared" si="40"/>
        <v>3069.6410000000001</v>
      </c>
      <c r="Q40" s="38">
        <f t="shared" si="40"/>
        <v>2079.75</v>
      </c>
      <c r="R40" s="38">
        <f t="shared" si="40"/>
        <v>2283.9940000000001</v>
      </c>
      <c r="S40" s="38">
        <f t="shared" si="40"/>
        <v>2539.58</v>
      </c>
      <c r="T40" s="38">
        <f t="shared" si="40"/>
        <v>1683.15</v>
      </c>
      <c r="U40" s="38">
        <f t="shared" si="40"/>
        <v>0</v>
      </c>
      <c r="V40" s="38">
        <f t="shared" si="40"/>
        <v>3039.6460000000002</v>
      </c>
      <c r="W40" s="38">
        <f t="shared" si="40"/>
        <v>0</v>
      </c>
      <c r="X40" s="38">
        <f t="shared" si="40"/>
        <v>2283.9920000000002</v>
      </c>
      <c r="Y40" s="38">
        <f t="shared" si="40"/>
        <v>0</v>
      </c>
      <c r="Z40" s="38">
        <f t="shared" si="40"/>
        <v>1683.15</v>
      </c>
      <c r="AA40" s="38">
        <f t="shared" si="40"/>
        <v>0</v>
      </c>
      <c r="AB40" s="38">
        <f t="shared" si="40"/>
        <v>2498.6469999999999</v>
      </c>
      <c r="AC40" s="38">
        <f t="shared" si="40"/>
        <v>0</v>
      </c>
      <c r="AD40" s="38">
        <f t="shared" si="40"/>
        <v>2120.52</v>
      </c>
      <c r="AE40" s="38">
        <f t="shared" si="40"/>
        <v>0</v>
      </c>
      <c r="AF40" s="38">
        <f t="shared" si="40"/>
        <v>2080.12</v>
      </c>
      <c r="AG40" s="38">
        <f t="shared" si="40"/>
        <v>0</v>
      </c>
      <c r="AH40" s="78"/>
      <c r="AI40" s="49"/>
    </row>
    <row r="41" spans="1:35" s="51" customFormat="1" ht="31.5" x14ac:dyDescent="0.25">
      <c r="A41" s="89"/>
      <c r="B41" s="92"/>
      <c r="C41" s="21" t="s">
        <v>31</v>
      </c>
      <c r="D41" s="22">
        <f>SUM(J41,L41,N41,P41,R41,T41,V41,X41,Z41,AB41,AD41,AF41)</f>
        <v>29089.504000000004</v>
      </c>
      <c r="E41" s="22">
        <f>J41+L41+N41+P41+R41</f>
        <v>13700.279</v>
      </c>
      <c r="F41" s="22">
        <f>G41</f>
        <v>11196.539999999999</v>
      </c>
      <c r="G41" s="22">
        <f>SUM(K41,M41,O41,Q41,S41,U41,W41,Y41,AA41,AC41,AE41,AG41)</f>
        <v>11196.539999999999</v>
      </c>
      <c r="H41" s="22">
        <f t="shared" si="38"/>
        <v>38.489965315324717</v>
      </c>
      <c r="I41" s="22">
        <f>IFERROR(G41/E41*100,0)</f>
        <v>81.724905018357646</v>
      </c>
      <c r="J41" s="34">
        <f>J43+J45</f>
        <v>4244.8339999999998</v>
      </c>
      <c r="K41" s="34">
        <f t="shared" ref="K41:AG41" si="41">K43+K45</f>
        <v>1885.85</v>
      </c>
      <c r="L41" s="34">
        <f t="shared" si="41"/>
        <v>2510.96</v>
      </c>
      <c r="M41" s="34">
        <f t="shared" si="41"/>
        <v>2741.24</v>
      </c>
      <c r="N41" s="34">
        <f t="shared" si="41"/>
        <v>1590.85</v>
      </c>
      <c r="O41" s="34">
        <f t="shared" si="41"/>
        <v>1950.12</v>
      </c>
      <c r="P41" s="34">
        <f t="shared" si="41"/>
        <v>3069.6410000000001</v>
      </c>
      <c r="Q41" s="34">
        <f t="shared" si="41"/>
        <v>2079.75</v>
      </c>
      <c r="R41" s="34">
        <f t="shared" si="41"/>
        <v>2283.9940000000001</v>
      </c>
      <c r="S41" s="34">
        <f t="shared" si="41"/>
        <v>2539.58</v>
      </c>
      <c r="T41" s="34">
        <f t="shared" si="41"/>
        <v>1683.15</v>
      </c>
      <c r="U41" s="34">
        <f t="shared" si="41"/>
        <v>0</v>
      </c>
      <c r="V41" s="34">
        <f t="shared" si="41"/>
        <v>3039.6460000000002</v>
      </c>
      <c r="W41" s="34">
        <f t="shared" si="41"/>
        <v>0</v>
      </c>
      <c r="X41" s="34">
        <f t="shared" si="41"/>
        <v>2283.9920000000002</v>
      </c>
      <c r="Y41" s="34">
        <f t="shared" si="41"/>
        <v>0</v>
      </c>
      <c r="Z41" s="34">
        <f t="shared" si="41"/>
        <v>1683.15</v>
      </c>
      <c r="AA41" s="34">
        <f t="shared" si="41"/>
        <v>0</v>
      </c>
      <c r="AB41" s="34">
        <f t="shared" si="41"/>
        <v>2498.6469999999999</v>
      </c>
      <c r="AC41" s="34">
        <f t="shared" si="41"/>
        <v>0</v>
      </c>
      <c r="AD41" s="34">
        <f t="shared" si="41"/>
        <v>2120.52</v>
      </c>
      <c r="AE41" s="34">
        <f t="shared" si="41"/>
        <v>0</v>
      </c>
      <c r="AF41" s="34">
        <f t="shared" si="41"/>
        <v>2080.12</v>
      </c>
      <c r="AG41" s="34">
        <f t="shared" si="41"/>
        <v>0</v>
      </c>
      <c r="AH41" s="80"/>
      <c r="AI41" s="49"/>
    </row>
    <row r="42" spans="1:35" s="1" customFormat="1" ht="15.75" x14ac:dyDescent="0.25">
      <c r="A42" s="109"/>
      <c r="B42" s="101" t="s">
        <v>51</v>
      </c>
      <c r="C42" s="52" t="s">
        <v>28</v>
      </c>
      <c r="D42" s="53">
        <f>D43</f>
        <v>10223.905000000001</v>
      </c>
      <c r="E42" s="53">
        <f t="shared" ref="E42:G42" si="42">E43</f>
        <v>4852.8450000000003</v>
      </c>
      <c r="F42" s="53">
        <f t="shared" si="42"/>
        <v>3515.4100000000003</v>
      </c>
      <c r="G42" s="53">
        <f t="shared" si="42"/>
        <v>3515.4100000000003</v>
      </c>
      <c r="H42" s="53">
        <f t="shared" si="38"/>
        <v>34.384220119416213</v>
      </c>
      <c r="I42" s="53">
        <f t="shared" si="39"/>
        <v>72.440187147951363</v>
      </c>
      <c r="J42" s="54">
        <f t="shared" ref="J42:AG42" si="43">SUM(J43:J43)</f>
        <v>1487.683</v>
      </c>
      <c r="K42" s="54">
        <f t="shared" si="43"/>
        <v>585.05999999999995</v>
      </c>
      <c r="L42" s="54">
        <f t="shared" si="43"/>
        <v>878.49800000000005</v>
      </c>
      <c r="M42" s="54">
        <f t="shared" si="43"/>
        <v>916.68000000000006</v>
      </c>
      <c r="N42" s="54">
        <f t="shared" si="43"/>
        <v>590.38</v>
      </c>
      <c r="O42" s="54">
        <f t="shared" si="43"/>
        <v>565.49</v>
      </c>
      <c r="P42" s="54">
        <f t="shared" si="43"/>
        <v>1097.04</v>
      </c>
      <c r="Q42" s="54">
        <f t="shared" si="43"/>
        <v>815.7</v>
      </c>
      <c r="R42" s="54">
        <f t="shared" si="43"/>
        <v>799.24400000000003</v>
      </c>
      <c r="S42" s="54">
        <f t="shared" si="43"/>
        <v>632.48</v>
      </c>
      <c r="T42" s="54">
        <f t="shared" si="43"/>
        <v>590.38</v>
      </c>
      <c r="U42" s="54">
        <f t="shared" si="43"/>
        <v>0</v>
      </c>
      <c r="V42" s="54">
        <f t="shared" si="43"/>
        <v>1067.0450000000001</v>
      </c>
      <c r="W42" s="54">
        <f t="shared" si="43"/>
        <v>0</v>
      </c>
      <c r="X42" s="54">
        <f t="shared" si="43"/>
        <v>799.24400000000003</v>
      </c>
      <c r="Y42" s="54">
        <f t="shared" si="43"/>
        <v>0</v>
      </c>
      <c r="Z42" s="54">
        <f t="shared" si="43"/>
        <v>590.38</v>
      </c>
      <c r="AA42" s="54">
        <f t="shared" si="43"/>
        <v>0</v>
      </c>
      <c r="AB42" s="54">
        <f t="shared" si="43"/>
        <v>875.51099999999997</v>
      </c>
      <c r="AC42" s="54">
        <f t="shared" si="43"/>
        <v>0</v>
      </c>
      <c r="AD42" s="54">
        <f t="shared" si="43"/>
        <v>741.31</v>
      </c>
      <c r="AE42" s="54">
        <f t="shared" si="43"/>
        <v>0</v>
      </c>
      <c r="AF42" s="54">
        <f t="shared" si="43"/>
        <v>707.19</v>
      </c>
      <c r="AG42" s="54">
        <f t="shared" si="43"/>
        <v>0</v>
      </c>
      <c r="AH42" s="78"/>
    </row>
    <row r="43" spans="1:35" s="1" customFormat="1" ht="31.5" x14ac:dyDescent="0.25">
      <c r="A43" s="110"/>
      <c r="B43" s="102"/>
      <c r="C43" s="21" t="s">
        <v>31</v>
      </c>
      <c r="D43" s="22">
        <f>SUM(J43,L43,N43,P43,R43,T43,V43,X43,Z43,AB43,AD43,AF43)</f>
        <v>10223.905000000001</v>
      </c>
      <c r="E43" s="22">
        <f>J43+L43+N43+P43+R43</f>
        <v>4852.8450000000003</v>
      </c>
      <c r="F43" s="22">
        <f>G43</f>
        <v>3515.4100000000003</v>
      </c>
      <c r="G43" s="22">
        <f>SUM(K43,M43,O43,Q43,S43,U43,W43,Y43,AA43,AC43,AE43,AG43)</f>
        <v>3515.4100000000003</v>
      </c>
      <c r="H43" s="22">
        <f t="shared" si="38"/>
        <v>34.384220119416213</v>
      </c>
      <c r="I43" s="22">
        <f t="shared" si="39"/>
        <v>72.440187147951363</v>
      </c>
      <c r="J43" s="34">
        <v>1487.683</v>
      </c>
      <c r="K43" s="34">
        <v>585.05999999999995</v>
      </c>
      <c r="L43" s="34">
        <v>878.49800000000005</v>
      </c>
      <c r="M43" s="34">
        <f>651.5+265.18</f>
        <v>916.68000000000006</v>
      </c>
      <c r="N43" s="34">
        <v>590.38</v>
      </c>
      <c r="O43" s="34">
        <f>165.52+399.97</f>
        <v>565.49</v>
      </c>
      <c r="P43" s="34">
        <v>1097.04</v>
      </c>
      <c r="Q43" s="34">
        <v>815.7</v>
      </c>
      <c r="R43" s="34">
        <v>799.24400000000003</v>
      </c>
      <c r="S43" s="34">
        <v>632.48</v>
      </c>
      <c r="T43" s="34">
        <v>590.38</v>
      </c>
      <c r="U43" s="34">
        <v>0</v>
      </c>
      <c r="V43" s="34">
        <v>1067.0450000000001</v>
      </c>
      <c r="W43" s="34">
        <v>0</v>
      </c>
      <c r="X43" s="34">
        <v>799.24400000000003</v>
      </c>
      <c r="Y43" s="34">
        <v>0</v>
      </c>
      <c r="Z43" s="34">
        <v>590.38</v>
      </c>
      <c r="AA43" s="34">
        <v>0</v>
      </c>
      <c r="AB43" s="34">
        <v>875.51099999999997</v>
      </c>
      <c r="AC43" s="34">
        <v>0</v>
      </c>
      <c r="AD43" s="34">
        <v>741.31</v>
      </c>
      <c r="AE43" s="34">
        <v>0</v>
      </c>
      <c r="AF43" s="34">
        <v>707.19</v>
      </c>
      <c r="AG43" s="34">
        <v>0</v>
      </c>
      <c r="AH43" s="80"/>
    </row>
    <row r="44" spans="1:35" s="1" customFormat="1" ht="15.75" x14ac:dyDescent="0.25">
      <c r="A44" s="109"/>
      <c r="B44" s="111" t="s">
        <v>52</v>
      </c>
      <c r="C44" s="52" t="s">
        <v>28</v>
      </c>
      <c r="D44" s="53">
        <f>D45</f>
        <v>18865.599000000002</v>
      </c>
      <c r="E44" s="53">
        <f t="shared" ref="E44:G44" si="44">E45</f>
        <v>8847.4339999999993</v>
      </c>
      <c r="F44" s="53">
        <f t="shared" si="44"/>
        <v>7681.1299999999992</v>
      </c>
      <c r="G44" s="53">
        <f t="shared" si="44"/>
        <v>7681.1299999999992</v>
      </c>
      <c r="H44" s="53">
        <f t="shared" si="38"/>
        <v>40.715007246788183</v>
      </c>
      <c r="I44" s="53">
        <f t="shared" si="39"/>
        <v>86.817601578039458</v>
      </c>
      <c r="J44" s="54">
        <f t="shared" ref="J44:AG44" si="45">SUM(J45:J45)</f>
        <v>2757.1509999999998</v>
      </c>
      <c r="K44" s="54">
        <f t="shared" si="45"/>
        <v>1300.79</v>
      </c>
      <c r="L44" s="54">
        <f t="shared" si="45"/>
        <v>1632.462</v>
      </c>
      <c r="M44" s="54">
        <f t="shared" si="45"/>
        <v>1824.56</v>
      </c>
      <c r="N44" s="54">
        <f t="shared" si="45"/>
        <v>1000.47</v>
      </c>
      <c r="O44" s="54">
        <f t="shared" si="45"/>
        <v>1384.6299999999999</v>
      </c>
      <c r="P44" s="54">
        <f t="shared" si="45"/>
        <v>1972.6010000000001</v>
      </c>
      <c r="Q44" s="54">
        <f t="shared" si="45"/>
        <v>1264.05</v>
      </c>
      <c r="R44" s="54">
        <f t="shared" si="45"/>
        <v>1484.75</v>
      </c>
      <c r="S44" s="54">
        <f t="shared" si="45"/>
        <v>1907.1</v>
      </c>
      <c r="T44" s="54">
        <f t="shared" si="45"/>
        <v>1092.77</v>
      </c>
      <c r="U44" s="54">
        <f t="shared" si="45"/>
        <v>0</v>
      </c>
      <c r="V44" s="54">
        <f t="shared" si="45"/>
        <v>1972.6010000000001</v>
      </c>
      <c r="W44" s="54">
        <f t="shared" si="45"/>
        <v>0</v>
      </c>
      <c r="X44" s="54">
        <f t="shared" si="45"/>
        <v>1484.748</v>
      </c>
      <c r="Y44" s="54">
        <f t="shared" si="45"/>
        <v>0</v>
      </c>
      <c r="Z44" s="54">
        <f t="shared" si="45"/>
        <v>1092.77</v>
      </c>
      <c r="AA44" s="54">
        <f t="shared" si="45"/>
        <v>0</v>
      </c>
      <c r="AB44" s="54">
        <f t="shared" si="45"/>
        <v>1623.136</v>
      </c>
      <c r="AC44" s="54">
        <f t="shared" si="45"/>
        <v>0</v>
      </c>
      <c r="AD44" s="54">
        <f t="shared" si="45"/>
        <v>1379.21</v>
      </c>
      <c r="AE44" s="54">
        <f t="shared" si="45"/>
        <v>0</v>
      </c>
      <c r="AF44" s="54">
        <f t="shared" si="45"/>
        <v>1372.93</v>
      </c>
      <c r="AG44" s="54">
        <f t="shared" si="45"/>
        <v>0</v>
      </c>
      <c r="AH44" s="112" t="s">
        <v>61</v>
      </c>
    </row>
    <row r="45" spans="1:35" s="1" customFormat="1" ht="31.5" x14ac:dyDescent="0.25">
      <c r="A45" s="110"/>
      <c r="B45" s="111"/>
      <c r="C45" s="21" t="s">
        <v>31</v>
      </c>
      <c r="D45" s="22">
        <f>SUM(J45,L45,N45,P45,R45,T45,V45,X45,Z45,AB45,AD45,AF45)</f>
        <v>18865.599000000002</v>
      </c>
      <c r="E45" s="22">
        <f>J45+L45+N45+P45+R45</f>
        <v>8847.4339999999993</v>
      </c>
      <c r="F45" s="22">
        <f>G45</f>
        <v>7681.1299999999992</v>
      </c>
      <c r="G45" s="22">
        <f>SUM(K45,M45,O45,Q45,S45,U45,W45,Y45,AA45,AC45,AE45,AG45)</f>
        <v>7681.1299999999992</v>
      </c>
      <c r="H45" s="22">
        <f t="shared" si="38"/>
        <v>40.715007246788183</v>
      </c>
      <c r="I45" s="22">
        <f t="shared" si="39"/>
        <v>86.817601578039458</v>
      </c>
      <c r="J45" s="34">
        <v>2757.1509999999998</v>
      </c>
      <c r="K45" s="34">
        <v>1300.79</v>
      </c>
      <c r="L45" s="34">
        <v>1632.462</v>
      </c>
      <c r="M45" s="34">
        <f>578.82+1245.74</f>
        <v>1824.56</v>
      </c>
      <c r="N45" s="34">
        <v>1000.47</v>
      </c>
      <c r="O45" s="34">
        <f>305.35+1065.25+14.03</f>
        <v>1384.6299999999999</v>
      </c>
      <c r="P45" s="34">
        <v>1972.6010000000001</v>
      </c>
      <c r="Q45" s="34">
        <v>1264.05</v>
      </c>
      <c r="R45" s="34">
        <v>1484.75</v>
      </c>
      <c r="S45" s="34">
        <v>1907.1</v>
      </c>
      <c r="T45" s="34">
        <v>1092.77</v>
      </c>
      <c r="U45" s="34">
        <v>0</v>
      </c>
      <c r="V45" s="34">
        <v>1972.6010000000001</v>
      </c>
      <c r="W45" s="34">
        <v>0</v>
      </c>
      <c r="X45" s="34">
        <v>1484.748</v>
      </c>
      <c r="Y45" s="34">
        <v>0</v>
      </c>
      <c r="Z45" s="34">
        <v>1092.77</v>
      </c>
      <c r="AA45" s="34">
        <v>0</v>
      </c>
      <c r="AB45" s="34">
        <v>1623.136</v>
      </c>
      <c r="AC45" s="34">
        <v>0</v>
      </c>
      <c r="AD45" s="34">
        <v>1379.21</v>
      </c>
      <c r="AE45" s="34">
        <v>0</v>
      </c>
      <c r="AF45" s="34">
        <v>1372.93</v>
      </c>
      <c r="AG45" s="34">
        <v>0</v>
      </c>
      <c r="AH45" s="113"/>
    </row>
    <row r="46" spans="1:35" ht="15.75" x14ac:dyDescent="0.25">
      <c r="A46" s="87" t="s">
        <v>53</v>
      </c>
      <c r="B46" s="90" t="s">
        <v>54</v>
      </c>
      <c r="C46" s="27" t="s">
        <v>28</v>
      </c>
      <c r="D46" s="28">
        <f>D47</f>
        <v>85066</v>
      </c>
      <c r="E46" s="28">
        <f t="shared" ref="E46:G46" si="46">E47</f>
        <v>32919.120000000003</v>
      </c>
      <c r="F46" s="28">
        <f t="shared" si="46"/>
        <v>31033.489999999998</v>
      </c>
      <c r="G46" s="28">
        <f t="shared" si="46"/>
        <v>31033.489999999998</v>
      </c>
      <c r="H46" s="28">
        <f t="shared" si="38"/>
        <v>36.481661298286035</v>
      </c>
      <c r="I46" s="28">
        <f t="shared" si="39"/>
        <v>94.271930719897725</v>
      </c>
      <c r="J46" s="38">
        <f t="shared" ref="J46:AG46" si="47">SUM(J47:J47)</f>
        <v>6354.62</v>
      </c>
      <c r="K46" s="38">
        <f t="shared" si="47"/>
        <v>6145.18</v>
      </c>
      <c r="L46" s="38">
        <f t="shared" si="47"/>
        <v>8341.69</v>
      </c>
      <c r="M46" s="38">
        <f t="shared" si="47"/>
        <v>7922.46</v>
      </c>
      <c r="N46" s="38">
        <f t="shared" si="47"/>
        <v>5571.74</v>
      </c>
      <c r="O46" s="38">
        <f t="shared" si="47"/>
        <v>5202.1099999999997</v>
      </c>
      <c r="P46" s="38">
        <f t="shared" si="47"/>
        <v>6530.21</v>
      </c>
      <c r="Q46" s="38">
        <f t="shared" si="47"/>
        <v>6608.99</v>
      </c>
      <c r="R46" s="38">
        <f t="shared" si="47"/>
        <v>6120.86</v>
      </c>
      <c r="S46" s="38">
        <f t="shared" si="47"/>
        <v>5154.75</v>
      </c>
      <c r="T46" s="38">
        <f t="shared" si="47"/>
        <v>7656.38</v>
      </c>
      <c r="U46" s="38">
        <f t="shared" si="47"/>
        <v>0</v>
      </c>
      <c r="V46" s="38">
        <f t="shared" si="47"/>
        <v>8789.31</v>
      </c>
      <c r="W46" s="38">
        <f t="shared" si="47"/>
        <v>0</v>
      </c>
      <c r="X46" s="38">
        <f t="shared" si="47"/>
        <v>7209.08</v>
      </c>
      <c r="Y46" s="38">
        <f t="shared" si="47"/>
        <v>0</v>
      </c>
      <c r="Z46" s="38">
        <f t="shared" si="47"/>
        <v>6501</v>
      </c>
      <c r="AA46" s="38">
        <f t="shared" si="47"/>
        <v>0</v>
      </c>
      <c r="AB46" s="38">
        <f t="shared" si="47"/>
        <v>7681.76</v>
      </c>
      <c r="AC46" s="38">
        <f t="shared" si="47"/>
        <v>0</v>
      </c>
      <c r="AD46" s="38">
        <f t="shared" si="47"/>
        <v>6037.22</v>
      </c>
      <c r="AE46" s="38">
        <f t="shared" si="47"/>
        <v>0</v>
      </c>
      <c r="AF46" s="38">
        <f t="shared" si="47"/>
        <v>8272.1299999999992</v>
      </c>
      <c r="AG46" s="38">
        <f t="shared" si="47"/>
        <v>0</v>
      </c>
      <c r="AH46" s="78"/>
    </row>
    <row r="47" spans="1:35" ht="31.5" x14ac:dyDescent="0.25">
      <c r="A47" s="89"/>
      <c r="B47" s="92"/>
      <c r="C47" s="21" t="s">
        <v>31</v>
      </c>
      <c r="D47" s="22">
        <f>SUM(J47,L47,N47,P47,R47,T47,V47,X47,Z47,AB47,AD47,AF47)</f>
        <v>85066</v>
      </c>
      <c r="E47" s="22">
        <f>J47+L47+N47+P47+R47</f>
        <v>32919.120000000003</v>
      </c>
      <c r="F47" s="22">
        <f>G47</f>
        <v>31033.489999999998</v>
      </c>
      <c r="G47" s="22">
        <f>SUM(K47,M47,O47,Q47,S47,U47,W47,Y47,AA47,AC47,AE47,AG47)</f>
        <v>31033.489999999998</v>
      </c>
      <c r="H47" s="22">
        <f t="shared" si="38"/>
        <v>36.481661298286035</v>
      </c>
      <c r="I47" s="22">
        <f t="shared" si="39"/>
        <v>94.271930719897725</v>
      </c>
      <c r="J47" s="34">
        <f>J49+J51</f>
        <v>6354.62</v>
      </c>
      <c r="K47" s="34">
        <f t="shared" ref="K47:AG47" si="48">K49+K51</f>
        <v>6145.18</v>
      </c>
      <c r="L47" s="34">
        <f t="shared" si="48"/>
        <v>8341.69</v>
      </c>
      <c r="M47" s="34">
        <f t="shared" si="48"/>
        <v>7922.46</v>
      </c>
      <c r="N47" s="34">
        <f t="shared" si="48"/>
        <v>5571.74</v>
      </c>
      <c r="O47" s="34">
        <f t="shared" si="48"/>
        <v>5202.1099999999997</v>
      </c>
      <c r="P47" s="34">
        <f t="shared" si="48"/>
        <v>6530.21</v>
      </c>
      <c r="Q47" s="34">
        <f t="shared" si="48"/>
        <v>6608.99</v>
      </c>
      <c r="R47" s="34">
        <f t="shared" si="48"/>
        <v>6120.86</v>
      </c>
      <c r="S47" s="34">
        <f t="shared" si="48"/>
        <v>5154.75</v>
      </c>
      <c r="T47" s="34">
        <f t="shared" si="48"/>
        <v>7656.38</v>
      </c>
      <c r="U47" s="34">
        <f t="shared" si="48"/>
        <v>0</v>
      </c>
      <c r="V47" s="34">
        <f t="shared" si="48"/>
        <v>8789.31</v>
      </c>
      <c r="W47" s="34">
        <f t="shared" si="48"/>
        <v>0</v>
      </c>
      <c r="X47" s="34">
        <f t="shared" si="48"/>
        <v>7209.08</v>
      </c>
      <c r="Y47" s="34">
        <f t="shared" si="48"/>
        <v>0</v>
      </c>
      <c r="Z47" s="34">
        <f t="shared" si="48"/>
        <v>6501</v>
      </c>
      <c r="AA47" s="34">
        <f t="shared" si="48"/>
        <v>0</v>
      </c>
      <c r="AB47" s="34">
        <f t="shared" si="48"/>
        <v>7681.76</v>
      </c>
      <c r="AC47" s="34">
        <f t="shared" si="48"/>
        <v>0</v>
      </c>
      <c r="AD47" s="34">
        <f t="shared" si="48"/>
        <v>6037.22</v>
      </c>
      <c r="AE47" s="34">
        <f t="shared" si="48"/>
        <v>0</v>
      </c>
      <c r="AF47" s="34">
        <f t="shared" si="48"/>
        <v>8272.1299999999992</v>
      </c>
      <c r="AG47" s="34">
        <f t="shared" si="48"/>
        <v>0</v>
      </c>
      <c r="AH47" s="80"/>
    </row>
    <row r="48" spans="1:35" ht="15.75" x14ac:dyDescent="0.25">
      <c r="A48" s="109"/>
      <c r="B48" s="111" t="s">
        <v>55</v>
      </c>
      <c r="C48" s="52" t="s">
        <v>28</v>
      </c>
      <c r="D48" s="53">
        <f>D49</f>
        <v>85066</v>
      </c>
      <c r="E48" s="53">
        <f t="shared" ref="E48:G48" si="49">E49</f>
        <v>32919.120000000003</v>
      </c>
      <c r="F48" s="53">
        <f t="shared" si="49"/>
        <v>31033.489999999998</v>
      </c>
      <c r="G48" s="53">
        <f t="shared" si="49"/>
        <v>31033.489999999998</v>
      </c>
      <c r="H48" s="53">
        <f t="shared" si="38"/>
        <v>36.481661298286035</v>
      </c>
      <c r="I48" s="53">
        <f t="shared" si="39"/>
        <v>94.271930719897725</v>
      </c>
      <c r="J48" s="54">
        <f t="shared" ref="J48:AG48" si="50">SUM(J49:J49)</f>
        <v>6354.62</v>
      </c>
      <c r="K48" s="54">
        <f t="shared" si="50"/>
        <v>6145.18</v>
      </c>
      <c r="L48" s="54">
        <f t="shared" si="50"/>
        <v>8341.69</v>
      </c>
      <c r="M48" s="54">
        <f t="shared" si="50"/>
        <v>7922.46</v>
      </c>
      <c r="N48" s="54">
        <f t="shared" si="50"/>
        <v>5571.74</v>
      </c>
      <c r="O48" s="54">
        <f t="shared" si="50"/>
        <v>5202.1099999999997</v>
      </c>
      <c r="P48" s="54">
        <f t="shared" si="50"/>
        <v>6530.21</v>
      </c>
      <c r="Q48" s="54">
        <f t="shared" si="50"/>
        <v>6608.99</v>
      </c>
      <c r="R48" s="54">
        <f t="shared" si="50"/>
        <v>6120.86</v>
      </c>
      <c r="S48" s="54">
        <f t="shared" si="50"/>
        <v>5154.75</v>
      </c>
      <c r="T48" s="54">
        <f t="shared" si="50"/>
        <v>7656.38</v>
      </c>
      <c r="U48" s="54">
        <f t="shared" si="50"/>
        <v>0</v>
      </c>
      <c r="V48" s="54">
        <f t="shared" si="50"/>
        <v>8789.31</v>
      </c>
      <c r="W48" s="54">
        <f t="shared" si="50"/>
        <v>0</v>
      </c>
      <c r="X48" s="54">
        <f t="shared" si="50"/>
        <v>7209.08</v>
      </c>
      <c r="Y48" s="54">
        <f t="shared" si="50"/>
        <v>0</v>
      </c>
      <c r="Z48" s="54">
        <f t="shared" si="50"/>
        <v>6501</v>
      </c>
      <c r="AA48" s="54">
        <f t="shared" si="50"/>
        <v>0</v>
      </c>
      <c r="AB48" s="54">
        <f t="shared" si="50"/>
        <v>7681.76</v>
      </c>
      <c r="AC48" s="54">
        <f t="shared" si="50"/>
        <v>0</v>
      </c>
      <c r="AD48" s="54">
        <f t="shared" si="50"/>
        <v>6037.22</v>
      </c>
      <c r="AE48" s="54">
        <f t="shared" si="50"/>
        <v>0</v>
      </c>
      <c r="AF48" s="54">
        <f t="shared" si="50"/>
        <v>8272.1299999999992</v>
      </c>
      <c r="AG48" s="54">
        <f t="shared" si="50"/>
        <v>0</v>
      </c>
      <c r="AH48" s="112" t="s">
        <v>60</v>
      </c>
    </row>
    <row r="49" spans="1:34" ht="31.5" x14ac:dyDescent="0.25">
      <c r="A49" s="110"/>
      <c r="B49" s="111"/>
      <c r="C49" s="21" t="s">
        <v>31</v>
      </c>
      <c r="D49" s="22">
        <f>SUM(J49,L49,N49,P49,R49,T49,V49,X49,Z49,AB49,AD49,AF49)</f>
        <v>85066</v>
      </c>
      <c r="E49" s="22">
        <f>J49+L49+N49+P49+R49</f>
        <v>32919.120000000003</v>
      </c>
      <c r="F49" s="22">
        <f>G49</f>
        <v>31033.489999999998</v>
      </c>
      <c r="G49" s="22">
        <f>SUM(K49,M49,O49,Q49,S49,U49,W49,Y49,AA49,AC49,AE49,AG49)</f>
        <v>31033.489999999998</v>
      </c>
      <c r="H49" s="22">
        <f t="shared" si="38"/>
        <v>36.481661298286035</v>
      </c>
      <c r="I49" s="22">
        <f t="shared" si="39"/>
        <v>94.271930719897725</v>
      </c>
      <c r="J49" s="34">
        <v>6354.62</v>
      </c>
      <c r="K49" s="34">
        <v>6145.18</v>
      </c>
      <c r="L49" s="34">
        <v>8341.69</v>
      </c>
      <c r="M49" s="34">
        <v>7922.46</v>
      </c>
      <c r="N49" s="34">
        <v>5571.74</v>
      </c>
      <c r="O49" s="34">
        <v>5202.1099999999997</v>
      </c>
      <c r="P49" s="34">
        <v>6530.21</v>
      </c>
      <c r="Q49" s="34">
        <v>6608.99</v>
      </c>
      <c r="R49" s="34">
        <v>6120.86</v>
      </c>
      <c r="S49" s="34">
        <v>5154.75</v>
      </c>
      <c r="T49" s="34">
        <v>7656.38</v>
      </c>
      <c r="U49" s="34">
        <v>0</v>
      </c>
      <c r="V49" s="34">
        <v>8789.31</v>
      </c>
      <c r="W49" s="34">
        <v>0</v>
      </c>
      <c r="X49" s="34">
        <v>7209.08</v>
      </c>
      <c r="Y49" s="34">
        <v>0</v>
      </c>
      <c r="Z49" s="34">
        <v>6501</v>
      </c>
      <c r="AA49" s="34">
        <v>0</v>
      </c>
      <c r="AB49" s="34">
        <v>7681.76</v>
      </c>
      <c r="AC49" s="34">
        <v>0</v>
      </c>
      <c r="AD49" s="34">
        <v>6037.22</v>
      </c>
      <c r="AE49" s="34">
        <v>0</v>
      </c>
      <c r="AF49" s="34">
        <v>8272.1299999999992</v>
      </c>
      <c r="AG49" s="34">
        <v>0</v>
      </c>
      <c r="AH49" s="113"/>
    </row>
  </sheetData>
  <mergeCells count="69"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  <mergeCell ref="A13:A16"/>
    <mergeCell ref="B13:B16"/>
    <mergeCell ref="AH13:AH16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T4:U5"/>
    <mergeCell ref="AH4:AH6"/>
    <mergeCell ref="A8:A11"/>
    <mergeCell ref="B8:B11"/>
    <mergeCell ref="AH8:AH11"/>
    <mergeCell ref="B12:AG12"/>
    <mergeCell ref="B17:AG17"/>
    <mergeCell ref="A18:A20"/>
    <mergeCell ref="B18:B20"/>
    <mergeCell ref="AH18:AH20"/>
    <mergeCell ref="A21:A23"/>
    <mergeCell ref="B21:B23"/>
    <mergeCell ref="AH21:AH23"/>
    <mergeCell ref="A24:A26"/>
    <mergeCell ref="B24:B26"/>
    <mergeCell ref="AH24:AH26"/>
    <mergeCell ref="A27:A29"/>
    <mergeCell ref="B27:B29"/>
    <mergeCell ref="AH27:AH29"/>
    <mergeCell ref="B30:AG30"/>
    <mergeCell ref="A31:A33"/>
    <mergeCell ref="B31:B33"/>
    <mergeCell ref="AH31:AH33"/>
    <mergeCell ref="A34:A35"/>
    <mergeCell ref="B34:B35"/>
    <mergeCell ref="AH34:AH35"/>
    <mergeCell ref="A36:A38"/>
    <mergeCell ref="B36:B38"/>
    <mergeCell ref="AH36:AH38"/>
    <mergeCell ref="B39:AG39"/>
    <mergeCell ref="A40:A41"/>
    <mergeCell ref="B40:B41"/>
    <mergeCell ref="AH40:AH41"/>
    <mergeCell ref="A42:A43"/>
    <mergeCell ref="B42:B43"/>
    <mergeCell ref="AH42:AH43"/>
    <mergeCell ref="A44:A45"/>
    <mergeCell ref="B44:B45"/>
    <mergeCell ref="AH44:AH45"/>
    <mergeCell ref="A46:A47"/>
    <mergeCell ref="B46:B47"/>
    <mergeCell ref="AH46:AH47"/>
    <mergeCell ref="A48:A49"/>
    <mergeCell ref="B48:B49"/>
    <mergeCell ref="AH48:AH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Цыганкова Ирина Анатольевна</dc:creator>
  <cp:lastModifiedBy>Цыганкова Ирина Анатольевна</cp:lastModifiedBy>
  <dcterms:created xsi:type="dcterms:W3CDTF">2025-03-25T05:39:05Z</dcterms:created>
  <dcterms:modified xsi:type="dcterms:W3CDTF">2025-06-16T10:06:05Z</dcterms:modified>
</cp:coreProperties>
</file>