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15.xml" ContentType="application/vnd.openxmlformats-officedocument.spreadsheetml.revisionLog+xml"/>
  <Override PartName="/xl/revisions/revisionLog7.xml" ContentType="application/vnd.openxmlformats-officedocument.spreadsheetml.revisionLog+xml"/>
  <Override PartName="/xl/revisions/revisionLog10.xml" ContentType="application/vnd.openxmlformats-officedocument.spreadsheetml.revisionLog+xml"/>
  <Override PartName="/xl/revisions/revisionLog73.xml" ContentType="application/vnd.openxmlformats-officedocument.spreadsheetml.revisionLog+xml"/>
  <Override PartName="/xl/revisions/revisionLog65.xml" ContentType="application/vnd.openxmlformats-officedocument.spreadsheetml.revisionLog+xml"/>
  <Override PartName="/xl/revisions/revisionLog31.xml" ContentType="application/vnd.openxmlformats-officedocument.spreadsheetml.revisionLog+xml"/>
  <Override PartName="/xl/revisions/revisionLog18.xml" ContentType="application/vnd.openxmlformats-officedocument.spreadsheetml.revisionLog+xml"/>
  <Override PartName="/xl/revisions/revisionLog23.xml" ContentType="application/vnd.openxmlformats-officedocument.spreadsheetml.revisionLog+xml"/>
  <Override PartName="/xl/revisions/revisionLog36.xml" ContentType="application/vnd.openxmlformats-officedocument.spreadsheetml.revisionLog+xml"/>
  <Override PartName="/xl/revisions/revisionLog39.xml" ContentType="application/vnd.openxmlformats-officedocument.spreadsheetml.revisionLog+xml"/>
  <Override PartName="/xl/revisions/revisionLog44.xml" ContentType="application/vnd.openxmlformats-officedocument.spreadsheetml.revisionLog+xml"/>
  <Override PartName="/xl/revisions/revisionLog52.xml" ContentType="application/vnd.openxmlformats-officedocument.spreadsheetml.revisionLog+xml"/>
  <Override PartName="/xl/revisions/revisionLog57.xml" ContentType="application/vnd.openxmlformats-officedocument.spreadsheetml.revisionLog+xml"/>
  <Override PartName="/xl/revisions/revisionLog68.xml" ContentType="application/vnd.openxmlformats-officedocument.spreadsheetml.revisionLog+xml"/>
  <Override PartName="/xl/revisions/revisionLog60.xml" ContentType="application/vnd.openxmlformats-officedocument.spreadsheetml.revisionLog+xml"/>
  <Override PartName="/xl/revisions/revisionLog5.xml" ContentType="application/vnd.openxmlformats-officedocument.spreadsheetml.revisionLog+xml"/>
  <Override PartName="/xl/revisions/revisionLog55.xml" ContentType="application/vnd.openxmlformats-officedocument.spreadsheetml.revisionLog+xml"/>
  <Override PartName="/xl/revisions/revisionLog13.xml" ContentType="application/vnd.openxmlformats-officedocument.spreadsheetml.revisionLog+xml"/>
  <Override PartName="/xl/revisions/revisionLog8.xml" ContentType="application/vnd.openxmlformats-officedocument.spreadsheetml.revisionLog+xml"/>
  <Override PartName="/xl/revisions/revisionLog29.xml" ContentType="application/vnd.openxmlformats-officedocument.spreadsheetml.revisionLog+xml"/>
  <Override PartName="/xl/revisions/revisionLog21.xml" ContentType="application/vnd.openxmlformats-officedocument.spreadsheetml.revisionLog+xml"/>
  <Override PartName="/xl/revisions/revisionLog26.xml" ContentType="application/vnd.openxmlformats-officedocument.spreadsheetml.revisionLog+xml"/>
  <Override PartName="/xl/revisions/revisionLog34.xml" ContentType="application/vnd.openxmlformats-officedocument.spreadsheetml.revisionLog+xml"/>
  <Override PartName="/xl/revisions/revisionLog42.xml" ContentType="application/vnd.openxmlformats-officedocument.spreadsheetml.revisionLog+xml"/>
  <Override PartName="/xl/revisions/revisionLog47.xml" ContentType="application/vnd.openxmlformats-officedocument.spreadsheetml.revisionLog+xml"/>
  <Override PartName="/xl/revisions/revisionLog63.xml" ContentType="application/vnd.openxmlformats-officedocument.spreadsheetml.revisionLog+xml"/>
  <Override PartName="/xl/revisions/revisionLog71.xml" ContentType="application/vnd.openxmlformats-officedocument.spreadsheetml.revisionLog+xml"/>
  <Override PartName="/xl/revisions/revisionLog50.xml" ContentType="application/vnd.openxmlformats-officedocument.spreadsheetml.revisionLog+xml"/>
  <Override PartName="/xl/revisions/revisionLog58.xml" ContentType="application/vnd.openxmlformats-officedocument.spreadsheetml.revisionLog+xml"/>
  <Override PartName="/xl/revisions/revisionLog12.xml" ContentType="application/vnd.openxmlformats-officedocument.spreadsheetml.revisionLog+xml"/>
  <Override PartName="/xl/revisions/revisionLog4.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54.xml" ContentType="application/vnd.openxmlformats-officedocument.spreadsheetml.revisionLog+xml"/>
  <Override PartName="/xl/revisions/revisionLog62.xml" ContentType="application/vnd.openxmlformats-officedocument.spreadsheetml.revisionLog+xml"/>
  <Override PartName="/xl/revisions/revisionLog67.xml" ContentType="application/vnd.openxmlformats-officedocument.spreadsheetml.revisionLog+xml"/>
  <Override PartName="/xl/revisions/revisionLog20.xml" ContentType="application/vnd.openxmlformats-officedocument.spreadsheetml.revisionLog+xml"/>
  <Override PartName="/xl/revisions/revisionLog28.xml" ContentType="application/vnd.openxmlformats-officedocument.spreadsheetml.revisionLog+xml"/>
  <Override PartName="/xl/revisions/revisionLog33.xml" ContentType="application/vnd.openxmlformats-officedocument.spreadsheetml.revisionLog+xml"/>
  <Override PartName="/xl/revisions/revisionLog41.xml" ContentType="application/vnd.openxmlformats-officedocument.spreadsheetml.revisionLog+xml"/>
  <Override PartName="/xl/revisions/revisionLog46.xml" ContentType="application/vnd.openxmlformats-officedocument.spreadsheetml.revisionLog+xml"/>
  <Override PartName="/xl/revisions/revisionLog49.xml" ContentType="application/vnd.openxmlformats-officedocument.spreadsheetml.revisionLog+xml"/>
  <Override PartName="/xl/revisions/revisionLog70.xml" ContentType="application/vnd.openxmlformats-officedocument.spreadsheetml.revisionLog+xml"/>
  <Override PartName="/xl/revisions/revisionLog11.xml" ContentType="application/vnd.openxmlformats-officedocument.spreadsheetml.revisionLog+xml"/>
  <Override PartName="/xl/revisions/revisionLog16.xml" ContentType="application/vnd.openxmlformats-officedocument.spreadsheetml.revisionLog+xml"/>
  <Override PartName="/xl/revisions/revisionLog66.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45.xml" ContentType="application/vnd.openxmlformats-officedocument.spreadsheetml.revisionLog+xml"/>
  <Override PartName="/xl/revisions/revisionLog61.xml" ContentType="application/vnd.openxmlformats-officedocument.spreadsheetml.revisionLog+xml"/>
  <Override PartName="/xl/revisions/revisionLog69.xml" ContentType="application/vnd.openxmlformats-officedocument.spreadsheetml.revisionLog+xml"/>
  <Override PartName="/xl/revisions/revisionLog19.xml" ContentType="application/vnd.openxmlformats-officedocument.spreadsheetml.revisionLog+xml"/>
  <Override PartName="/xl/revisions/revisionLog40.xml" ContentType="application/vnd.openxmlformats-officedocument.spreadsheetml.revisionLog+xml"/>
  <Override PartName="/xl/revisions/revisionLog48.xml" ContentType="application/vnd.openxmlformats-officedocument.spreadsheetml.revisionLog+xml"/>
  <Override PartName="/xl/revisions/revisionLog53.xml" ContentType="application/vnd.openxmlformats-officedocument.spreadsheetml.revisionLog+xml"/>
  <Override PartName="/xl/revisions/revisionLog1.xml" ContentType="application/vnd.openxmlformats-officedocument.spreadsheetml.revisionLog+xml"/>
  <Override PartName="/xl/revisions/revisionLog14.xml" ContentType="application/vnd.openxmlformats-officedocument.spreadsheetml.revisionLog+xml"/>
  <Override PartName="/xl/revisions/revisionLog56.xml" ContentType="application/vnd.openxmlformats-officedocument.spreadsheetml.revisionLog+xml"/>
  <Override PartName="/xl/revisions/revisionLog6.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5.xml" ContentType="application/vnd.openxmlformats-officedocument.spreadsheetml.revisionLog+xml"/>
  <Override PartName="/xl/revisions/revisionLog9.xml" ContentType="application/vnd.openxmlformats-officedocument.spreadsheetml.revisionLog+xml"/>
  <Override PartName="/xl/revisions/revisionLog64.xml" ContentType="application/vnd.openxmlformats-officedocument.spreadsheetml.revisionLog+xml"/>
  <Override PartName="/xl/revisions/revisionLog72.xml" ContentType="application/vnd.openxmlformats-officedocument.spreadsheetml.revisionLog+xml"/>
  <Override PartName="/xl/revisions/revisionLog30.xml" ContentType="application/vnd.openxmlformats-officedocument.spreadsheetml.revisionLog+xml"/>
  <Override PartName="/xl/revisions/revisionLog38.xml" ContentType="application/vnd.openxmlformats-officedocument.spreadsheetml.revisionLog+xml"/>
  <Override PartName="/xl/revisions/revisionLog43.xml" ContentType="application/vnd.openxmlformats-officedocument.spreadsheetml.revisionLog+xml"/>
  <Override PartName="/xl/revisions/revisionLog51.xml" ContentType="application/vnd.openxmlformats-officedocument.spreadsheetml.revisionLog+xml"/>
  <Override PartName="/xl/revisions/revisionLog5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kmanovaEN\Desktop\Рабочие документы\Сетевые графики\Управление экономики\2025\апрель\"/>
    </mc:Choice>
  </mc:AlternateContent>
  <bookViews>
    <workbookView xWindow="0" yWindow="0" windowWidth="28800" windowHeight="11400" firstSheet="17" activeTab="17"/>
  </bookViews>
  <sheets>
    <sheet name="1. РО" sheetId="1" state="hidden" r:id="rId1"/>
    <sheet name="2. СОГХ" sheetId="2" state="hidden" r:id="rId2"/>
    <sheet name="3. ФКГС" sheetId="3" state="hidden" r:id="rId3"/>
    <sheet name="4. КП" sheetId="4" state="hidden" r:id="rId4"/>
    <sheet name="5.РФКиС" sheetId="5" state="hidden" r:id="rId5"/>
    <sheet name="6. СЗН" sheetId="6" state="hidden" r:id="rId6"/>
    <sheet name="7. АПК" sheetId="7" state="hidden" r:id="rId7"/>
    <sheet name="8. РЖС" sheetId="8" state="hidden" r:id="rId8"/>
    <sheet name="9. РЖКК" sheetId="9" state="hidden" r:id="rId9"/>
    <sheet name="10.ПП" sheetId="10" state="hidden" r:id="rId10"/>
    <sheet name="11. БЖД" sheetId="11" state="hidden" r:id="rId11"/>
    <sheet name="12. ЭБ" sheetId="12" state="hidden" r:id="rId12"/>
    <sheet name="13. Экон. разв." sheetId="13" state="hidden" r:id="rId13"/>
    <sheet name="14. РТС" sheetId="14" state="hidden" r:id="rId14"/>
    <sheet name="15. УМФ" sheetId="15" state="hidden" r:id="rId15"/>
    <sheet name="16. РГО" sheetId="16" state="hidden" r:id="rId16"/>
    <sheet name="17.УМИ" sheetId="17" state="hidden" r:id="rId17"/>
    <sheet name="18. Экстремизм" sheetId="18" r:id="rId18"/>
    <sheet name="аврпва" sheetId="19" state="hidden" r:id="rId19"/>
    <sheet name="20. МСП" sheetId="20" state="hidden" r:id="rId20"/>
  </sheets>
  <definedNames>
    <definedName name="Z_133BB3F8_8DD4_4AEF_8CD6_A5FB14681329_.wvu.Rows" localSheetId="0" hidden="1">'1. РО'!$28:$28,'1. РО'!$32:$32,'1. РО'!$52:$52,'1. РО'!$59:$59,'1. РО'!$71:$71,'1. РО'!$75:$75</definedName>
    <definedName name="Z_133BB3F8_8DD4_4AEF_8CD6_A5FB14681329_.wvu.Rows" localSheetId="13" hidden="1">'14. РТС'!$14:$15,'14. РТС'!$19:$19,'14. РТС'!$30:$30,'14. РТС'!$33:$33,'14. РТС'!$36:$36,'14. РТС'!$43:$43</definedName>
    <definedName name="Z_133BB3F8_8DD4_4AEF_8CD6_A5FB14681329_.wvu.Rows" localSheetId="19" hidden="1">'20. МСП'!$19:$19</definedName>
    <definedName name="Z_133BB3F8_8DD4_4AEF_8CD6_A5FB14681329_.wvu.Rows" localSheetId="3" hidden="1">'4. КП'!$23:$23,'4. КП'!$27:$27,'4. КП'!$68:$68,'4. КП'!$75:$75,'4. КП'!$83:$83,'4. КП'!$87:$88,'4. КП'!$91:$91,'4. КП'!$93:$93</definedName>
    <definedName name="Z_133BB3F8_8DD4_4AEF_8CD6_A5FB14681329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133BB3F8_8DD4_4AEF_8CD6_A5FB14681329_.wvu.Rows" localSheetId="5" hidden="1">'6. СЗН'!$9:$9,'6. СЗН'!$14:$14,'6. СЗН'!$18:$18,'6. СЗН'!$22:$22,'6. СЗН'!$26:$26,'6. СЗН'!$30:$31,'6. СЗН'!$34:$34,'6. СЗН'!$36:$36,'6. СЗН'!$39:$39,'6. СЗН'!$43:$43,'6. СЗН'!$47:$48</definedName>
    <definedName name="Z_133BB3F8_8DD4_4AEF_8CD6_A5FB14681329_.wvu.Rows" localSheetId="8" hidden="1">'9. РЖКК'!$14:$14,'9. РЖКК'!$28:$28</definedName>
    <definedName name="Z_20A05A62_CBE8_4538_BBC3_2AD9D3B8FAC0_.wvu.Rows" localSheetId="0" hidden="1">'1. РО'!$28:$28,'1. РО'!$32:$32,'1. РО'!$52:$52,'1. РО'!$59:$59,'1. РО'!$71:$71,'1. РО'!$75:$75</definedName>
    <definedName name="Z_20A05A62_CBE8_4538_BBC3_2AD9D3B8FAC0_.wvu.Rows" localSheetId="13" hidden="1">'14. РТС'!$14:$15,'14. РТС'!$19:$19,'14. РТС'!$30:$30,'14. РТС'!$33:$33,'14. РТС'!$36:$36,'14. РТС'!$43:$43</definedName>
    <definedName name="Z_20A05A62_CBE8_4538_BBC3_2AD9D3B8FAC0_.wvu.Rows" localSheetId="19" hidden="1">'20. МСП'!$19:$19</definedName>
    <definedName name="Z_20A05A62_CBE8_4538_BBC3_2AD9D3B8FAC0_.wvu.Rows" localSheetId="3" hidden="1">'4. КП'!$23:$23,'4. КП'!$27:$27,'4. КП'!$68:$68,'4. КП'!$75:$75,'4. КП'!$83:$83,'4. КП'!$87:$88,'4. КП'!$91:$91,'4. КП'!$93:$93</definedName>
    <definedName name="Z_20A05A62_CBE8_4538_BBC3_2AD9D3B8FAC0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20A05A62_CBE8_4538_BBC3_2AD9D3B8FAC0_.wvu.Rows" localSheetId="5" hidden="1">'6. СЗН'!$9:$9,'6. СЗН'!$14:$14,'6. СЗН'!$18:$18,'6. СЗН'!$22:$22,'6. СЗН'!$26:$26,'6. СЗН'!$30:$31,'6. СЗН'!$34:$34,'6. СЗН'!$36:$36,'6. СЗН'!$39:$39,'6. СЗН'!$43:$43,'6. СЗН'!$45:$45,'6. СЗН'!$47:$48</definedName>
    <definedName name="Z_20A05A62_CBE8_4538_BBC3_2AD9D3B8FAC0_.wvu.Rows" localSheetId="8" hidden="1">'9. РЖКК'!$14:$14,'9. РЖКК'!$28:$28</definedName>
    <definedName name="Z_21E1D423_7B38_4272_8354_09B4DB62C9EB_.wvu.Rows" localSheetId="0" hidden="1">'1. РО'!$28:$28,'1. РО'!$32:$32,'1. РО'!$52:$52,'1. РО'!$59:$59,'1. РО'!$71:$71,'1. РО'!$75:$75</definedName>
    <definedName name="Z_21E1D423_7B38_4272_8354_09B4DB62C9EB_.wvu.Rows" localSheetId="13" hidden="1">'14. РТС'!$14:$15,'14. РТС'!$19:$19,'14. РТС'!$30:$30,'14. РТС'!$33:$33,'14. РТС'!$36:$36,'14. РТС'!$43:$43</definedName>
    <definedName name="Z_21E1D423_7B38_4272_8354_09B4DB62C9EB_.wvu.Rows" localSheetId="19" hidden="1">'20. МСП'!$19:$19</definedName>
    <definedName name="Z_21E1D423_7B38_4272_8354_09B4DB62C9EB_.wvu.Rows" localSheetId="3" hidden="1">'4. КП'!$23:$23,'4. КП'!$27:$27,'4. КП'!$68:$68,'4. КП'!$75:$75,'4. КП'!$83:$83,'4. КП'!$87:$88,'4. КП'!$91:$91,'4. КП'!$93:$93</definedName>
    <definedName name="Z_21E1D423_7B38_4272_8354_09B4DB62C9EB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21E1D423_7B38_4272_8354_09B4DB62C9EB_.wvu.Rows" localSheetId="5" hidden="1">'6. СЗН'!$9:$9,'6. СЗН'!$14:$14,'6. СЗН'!$18:$18,'6. СЗН'!$22:$22,'6. СЗН'!$26:$26,'6. СЗН'!$30:$31,'6. СЗН'!$34:$34,'6. СЗН'!$36:$36,'6. СЗН'!$39:$39,'6. СЗН'!$43:$43,'6. СЗН'!$45:$45,'6. СЗН'!$47:$48</definedName>
    <definedName name="Z_21E1D423_7B38_4272_8354_09B4DB62C9EB_.wvu.Rows" localSheetId="8" hidden="1">'9. РЖКК'!$14:$14,'9. РЖКК'!$28:$28</definedName>
    <definedName name="Z_2940A182_D1A7_43C5_8D6E_965BED4371B0_.wvu.Rows" localSheetId="0" hidden="1">'1. РО'!$28:$28,'1. РО'!$32:$32,'1. РО'!$52:$52,'1. РО'!$59:$59,'1. РО'!$71:$71,'1. РО'!$75:$75</definedName>
    <definedName name="Z_2940A182_D1A7_43C5_8D6E_965BED4371B0_.wvu.Rows" localSheetId="13" hidden="1">'14. РТС'!$14:$15,'14. РТС'!$19:$19,'14. РТС'!$30:$30,'14. РТС'!$33:$33,'14. РТС'!$36:$36,'14. РТС'!$43:$43</definedName>
    <definedName name="Z_2940A182_D1A7_43C5_8D6E_965BED4371B0_.wvu.Rows" localSheetId="19" hidden="1">'20. МСП'!$19:$19</definedName>
    <definedName name="Z_2940A182_D1A7_43C5_8D6E_965BED4371B0_.wvu.Rows" localSheetId="3" hidden="1">'4. КП'!$23:$23,'4. КП'!$27:$27,'4. КП'!$68:$68,'4. КП'!$75:$75,'4. КП'!$83:$83,'4. КП'!$87:$88,'4. КП'!$91:$91,'4. КП'!$93:$93</definedName>
    <definedName name="Z_2940A182_D1A7_43C5_8D6E_965BED4371B0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2940A182_D1A7_43C5_8D6E_965BED4371B0_.wvu.Rows" localSheetId="5" hidden="1">'6. СЗН'!$9:$9,'6. СЗН'!$14:$14,'6. СЗН'!$18:$18,'6. СЗН'!$22:$22,'6. СЗН'!$26:$26,'6. СЗН'!$30:$31,'6. СЗН'!$34:$34,'6. СЗН'!$36:$36,'6. СЗН'!$39:$39,'6. СЗН'!$43:$43,'6. СЗН'!$45:$45,'6. СЗН'!$47:$48</definedName>
    <definedName name="Z_2940A182_D1A7_43C5_8D6E_965BED4371B0_.wvu.Rows" localSheetId="8" hidden="1">'9. РЖКК'!$14:$14,'9. РЖКК'!$28:$28</definedName>
    <definedName name="Z_2A5A11D4_90C6_4A3E_8165_7D7BD634B22F_.wvu.Rows" localSheetId="0" hidden="1">'1. РО'!$28:$28,'1. РО'!$32:$32,'1. РО'!$52:$52,'1. РО'!$59:$59,'1. РО'!$71:$71,'1. РО'!$75:$75</definedName>
    <definedName name="Z_2A5A11D4_90C6_4A3E_8165_7D7BD634B22F_.wvu.Rows" localSheetId="13" hidden="1">'14. РТС'!$14:$15,'14. РТС'!$19:$19,'14. РТС'!$30:$30,'14. РТС'!$33:$33,'14. РТС'!$36:$36,'14. РТС'!$43:$43</definedName>
    <definedName name="Z_2A5A11D4_90C6_4A3E_8165_7D7BD634B22F_.wvu.Rows" localSheetId="19" hidden="1">'20. МСП'!$19:$19</definedName>
    <definedName name="Z_2A5A11D4_90C6_4A3E_8165_7D7BD634B22F_.wvu.Rows" localSheetId="3" hidden="1">'4. КП'!$23:$23,'4. КП'!$27:$27,'4. КП'!$68:$68,'4. КП'!$75:$75,'4. КП'!$83:$83,'4. КП'!$87:$88,'4. КП'!$91:$91,'4. КП'!$93:$93</definedName>
    <definedName name="Z_2A5A11D4_90C6_4A3E_8165_7D7BD634B22F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2A5A11D4_90C6_4A3E_8165_7D7BD634B22F_.wvu.Rows" localSheetId="5" hidden="1">'6. СЗН'!$9:$9,'6. СЗН'!$14:$14,'6. СЗН'!$18:$18,'6. СЗН'!$22:$22,'6. СЗН'!$26:$26,'6. СЗН'!$30:$31,'6. СЗН'!$34:$34,'6. СЗН'!$36:$36,'6. СЗН'!$39:$39,'6. СЗН'!$43:$43,'6. СЗН'!$45:$45,'6. СЗН'!$47:$48</definedName>
    <definedName name="Z_2A5A11D4_90C6_4A3E_8165_7D7BD634B22F_.wvu.Rows" localSheetId="8" hidden="1">'9. РЖКК'!$14:$14,'9. РЖКК'!$28:$28</definedName>
    <definedName name="Z_30B635D9_57DB_47D5_8A0F_4B30DD769960_.wvu.Rows" localSheetId="0" hidden="1">'1. РО'!$28:$28,'1. РО'!$32:$32,'1. РО'!$52:$52,'1. РО'!$59:$59,'1. РО'!$71:$71,'1. РО'!$75:$75</definedName>
    <definedName name="Z_30B635D9_57DB_47D5_8A0F_4B30DD769960_.wvu.Rows" localSheetId="13" hidden="1">'14. РТС'!$14:$15,'14. РТС'!$19:$19,'14. РТС'!$30:$30,'14. РТС'!$33:$33,'14. РТС'!$36:$36,'14. РТС'!$43:$43</definedName>
    <definedName name="Z_30B635D9_57DB_47D5_8A0F_4B30DD769960_.wvu.Rows" localSheetId="19" hidden="1">'20. МСП'!$19:$19</definedName>
    <definedName name="Z_30B635D9_57DB_47D5_8A0F_4B30DD769960_.wvu.Rows" localSheetId="3" hidden="1">'4. КП'!$23:$23,'4. КП'!$27:$27,'4. КП'!$68:$68,'4. КП'!$75:$75,'4. КП'!$83:$83,'4. КП'!$87:$88,'4. КП'!$91:$91,'4. КП'!$93:$93</definedName>
    <definedName name="Z_30B635D9_57DB_47D5_8A0F_4B30DD769960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30B635D9_57DB_47D5_8A0F_4B30DD769960_.wvu.Rows" localSheetId="5" hidden="1">'6. СЗН'!$9:$9,'6. СЗН'!$14:$14,'6. СЗН'!$18:$18,'6. СЗН'!$22:$22,'6. СЗН'!$26:$26,'6. СЗН'!$30:$31,'6. СЗН'!$34:$34,'6. СЗН'!$36:$36,'6. СЗН'!$39:$39,'6. СЗН'!$43:$43,'6. СЗН'!$45:$45,'6. СЗН'!$47:$48</definedName>
    <definedName name="Z_30B635D9_57DB_47D5_8A0F_4B30DD769960_.wvu.Rows" localSheetId="8" hidden="1">'9. РЖКК'!$14:$14,'9. РЖКК'!$28:$28</definedName>
    <definedName name="Z_519948E4_0B24_465F_9D9E_44BE50D1D647_.wvu.Rows" localSheetId="0" hidden="1">'1. РО'!$28:$28,'1. РО'!$32:$32,'1. РО'!$52:$52,'1. РО'!$59:$59,'1. РО'!$71:$71,'1. РО'!$75:$75</definedName>
    <definedName name="Z_519948E4_0B24_465F_9D9E_44BE50D1D647_.wvu.Rows" localSheetId="13" hidden="1">'14. РТС'!$14:$15,'14. РТС'!$19:$19,'14. РТС'!$30:$30,'14. РТС'!$33:$33,'14. РТС'!$36:$36,'14. РТС'!$43:$43</definedName>
    <definedName name="Z_519948E4_0B24_465F_9D9E_44BE50D1D647_.wvu.Rows" localSheetId="19" hidden="1">'20. МСП'!$19:$19</definedName>
    <definedName name="Z_519948E4_0B24_465F_9D9E_44BE50D1D647_.wvu.Rows" localSheetId="3" hidden="1">'4. КП'!$23:$23,'4. КП'!$27:$27,'4. КП'!$68:$68,'4. КП'!$75:$75,'4. КП'!$83:$83,'4. КП'!$87:$88,'4. КП'!$91:$91,'4. КП'!$93:$93</definedName>
    <definedName name="Z_519948E4_0B24_465F_9D9E_44BE50D1D647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519948E4_0B24_465F_9D9E_44BE50D1D647_.wvu.Rows" localSheetId="5" hidden="1">'6. СЗН'!$9:$9,'6. СЗН'!$14:$14,'6. СЗН'!$18:$18,'6. СЗН'!$22:$22,'6. СЗН'!$26:$26,'6. СЗН'!$30:$31,'6. СЗН'!$34:$34,'6. СЗН'!$36:$36,'6. СЗН'!$39:$39,'6. СЗН'!$43:$43,'6. СЗН'!$45:$45,'6. СЗН'!$47:$48</definedName>
    <definedName name="Z_519948E4_0B24_465F_9D9E_44BE50D1D647_.wvu.Rows" localSheetId="8" hidden="1">'9. РЖКК'!$14:$14,'9. РЖКК'!$28:$28</definedName>
    <definedName name="Z_562453CE_35F5_40A3_AD14_6399D1197C99_.wvu.Rows" localSheetId="0" hidden="1">'1. РО'!$28:$28,'1. РО'!$32:$32,'1. РО'!$52:$52,'1. РО'!$59:$59,'1. РО'!$71:$71,'1. РО'!$75:$75</definedName>
    <definedName name="Z_562453CE_35F5_40A3_AD14_6399D1197C99_.wvu.Rows" localSheetId="13" hidden="1">'14. РТС'!$14:$15,'14. РТС'!$19:$19,'14. РТС'!$30:$30,'14. РТС'!$33:$33,'14. РТС'!$36:$36,'14. РТС'!$43:$43</definedName>
    <definedName name="Z_562453CE_35F5_40A3_AD14_6399D1197C99_.wvu.Rows" localSheetId="19" hidden="1">'20. МСП'!$19:$19</definedName>
    <definedName name="Z_562453CE_35F5_40A3_AD14_6399D1197C99_.wvu.Rows" localSheetId="3" hidden="1">'4. КП'!$23:$23,'4. КП'!$27:$27,'4. КП'!$68:$68,'4. КП'!$75:$75,'4. КП'!$83:$83,'4. КП'!$87:$88,'4. КП'!$91:$91,'4. КП'!$93:$93</definedName>
    <definedName name="Z_562453CE_35F5_40A3_AD14_6399D1197C99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562453CE_35F5_40A3_AD14_6399D1197C99_.wvu.Rows" localSheetId="5" hidden="1">'6. СЗН'!$9:$9,'6. СЗН'!$14:$14,'6. СЗН'!$18:$18,'6. СЗН'!$22:$22,'6. СЗН'!$26:$26,'6. СЗН'!$30:$31,'6. СЗН'!$34:$34,'6. СЗН'!$36:$36,'6. СЗН'!$39:$39,'6. СЗН'!$43:$43,'6. СЗН'!$45:$45,'6. СЗН'!$47:$48</definedName>
    <definedName name="Z_562453CE_35F5_40A3_AD14_6399D1197C99_.wvu.Rows" localSheetId="8" hidden="1">'9. РЖКК'!$14:$14,'9. РЖКК'!$28:$28</definedName>
    <definedName name="Z_5DF2C78B_5EE4_439D_8D72_8D3A913B65F9_.wvu.Rows" localSheetId="0" hidden="1">'1. РО'!$28:$28,'1. РО'!$32:$32,'1. РО'!$52:$52,'1. РО'!$59:$59,'1. РО'!$71:$71,'1. РО'!$75:$75</definedName>
    <definedName name="Z_5DF2C78B_5EE4_439D_8D72_8D3A913B65F9_.wvu.Rows" localSheetId="13" hidden="1">'14. РТС'!$14:$15,'14. РТС'!$19:$19,'14. РТС'!$30:$30,'14. РТС'!$33:$33,'14. РТС'!$36:$36,'14. РТС'!$43:$43</definedName>
    <definedName name="Z_5DF2C78B_5EE4_439D_8D72_8D3A913B65F9_.wvu.Rows" localSheetId="19" hidden="1">'20. МСП'!$19:$19</definedName>
    <definedName name="Z_5DF2C78B_5EE4_439D_8D72_8D3A913B65F9_.wvu.Rows" localSheetId="3" hidden="1">'4. КП'!$23:$23,'4. КП'!$27:$27,'4. КП'!$68:$68,'4. КП'!$75:$75,'4. КП'!$83:$83,'4. КП'!$87:$88,'4. КП'!$91:$91,'4. КП'!$93:$93</definedName>
    <definedName name="Z_5DF2C78B_5EE4_439D_8D72_8D3A913B65F9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5DF2C78B_5EE4_439D_8D72_8D3A913B65F9_.wvu.Rows" localSheetId="5" hidden="1">'6. СЗН'!$9:$9,'6. СЗН'!$14:$14,'6. СЗН'!$18:$18,'6. СЗН'!$22:$22,'6. СЗН'!$26:$26,'6. СЗН'!$30:$31,'6. СЗН'!$34:$34,'6. СЗН'!$36:$36,'6. СЗН'!$39:$39,'6. СЗН'!$43:$43,'6. СЗН'!$45:$45,'6. СЗН'!$47:$48</definedName>
    <definedName name="Z_5DF2C78B_5EE4_439D_8D72_8D3A913B65F9_.wvu.Rows" localSheetId="8" hidden="1">'9. РЖКК'!$14:$14,'9. РЖКК'!$28:$28</definedName>
    <definedName name="Z_60A1F930_4BEC_460A_8E14_01E47F6DD055_.wvu.Rows" localSheetId="0" hidden="1">'1. РО'!$28:$28,'1. РО'!$32:$32,'1. РО'!$52:$52,'1. РО'!$59:$59,'1. РО'!$71:$71,'1. РО'!$75:$75</definedName>
    <definedName name="Z_60A1F930_4BEC_460A_8E14_01E47F6DD055_.wvu.Rows" localSheetId="13" hidden="1">'14. РТС'!$14:$15,'14. РТС'!$19:$19,'14. РТС'!$30:$30,'14. РТС'!$33:$33,'14. РТС'!$36:$36,'14. РТС'!$43:$43</definedName>
    <definedName name="Z_60A1F930_4BEC_460A_8E14_01E47F6DD055_.wvu.Rows" localSheetId="19" hidden="1">'20. МСП'!$19:$19</definedName>
    <definedName name="Z_60A1F930_4BEC_460A_8E14_01E47F6DD055_.wvu.Rows" localSheetId="3" hidden="1">'4. КП'!$23:$23,'4. КП'!$27:$27,'4. КП'!$68:$68,'4. КП'!$75:$75,'4. КП'!$83:$83,'4. КП'!$87:$88,'4. КП'!$91:$91,'4. КП'!$93:$93</definedName>
    <definedName name="Z_60A1F930_4BEC_460A_8E14_01E47F6DD055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60A1F930_4BEC_460A_8E14_01E47F6DD055_.wvu.Rows" localSheetId="5" hidden="1">'6. СЗН'!$9:$9,'6. СЗН'!$14:$14,'6. СЗН'!$18:$18,'6. СЗН'!$22:$22,'6. СЗН'!$26:$26,'6. СЗН'!$30:$31,'6. СЗН'!$34:$34,'6. СЗН'!$36:$36,'6. СЗН'!$39:$39,'6. СЗН'!$43:$43,'6. СЗН'!$45:$45,'6. СЗН'!$47:$48</definedName>
    <definedName name="Z_60A1F930_4BEC_460A_8E14_01E47F6DD055_.wvu.Rows" localSheetId="8" hidden="1">'9. РЖКК'!$14:$14,'9. РЖКК'!$28:$28</definedName>
    <definedName name="Z_7C5A2A36_3D69_43D9_9018_A52C27EC78F9_.wvu.Rows" localSheetId="0" hidden="1">'1. РО'!$28:$28,'1. РО'!$32:$32,'1. РО'!$52:$52,'1. РО'!$59:$59,'1. РО'!$71:$71,'1. РО'!$75:$75</definedName>
    <definedName name="Z_7C5A2A36_3D69_43D9_9018_A52C27EC78F9_.wvu.Rows" localSheetId="13" hidden="1">'14. РТС'!$14:$15,'14. РТС'!$19:$19,'14. РТС'!$30:$30,'14. РТС'!$33:$33,'14. РТС'!$36:$36,'14. РТС'!$43:$43</definedName>
    <definedName name="Z_7C5A2A36_3D69_43D9_9018_A52C27EC78F9_.wvu.Rows" localSheetId="19" hidden="1">'20. МСП'!$19:$19</definedName>
    <definedName name="Z_7C5A2A36_3D69_43D9_9018_A52C27EC78F9_.wvu.Rows" localSheetId="3" hidden="1">'4. КП'!$23:$23,'4. КП'!$27:$27,'4. КП'!$68:$68,'4. КП'!$75:$75,'4. КП'!$83:$83,'4. КП'!$87:$88,'4. КП'!$91:$91,'4. КП'!$93:$93</definedName>
    <definedName name="Z_7C5A2A36_3D69_43D9_9018_A52C27EC78F9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7C5A2A36_3D69_43D9_9018_A52C27EC78F9_.wvu.Rows" localSheetId="5" hidden="1">'6. СЗН'!$9:$9,'6. СЗН'!$14:$14,'6. СЗН'!$18:$18,'6. СЗН'!$22:$22,'6. СЗН'!$26:$26,'6. СЗН'!$30:$31,'6. СЗН'!$34:$34,'6. СЗН'!$36:$36,'6. СЗН'!$39:$39,'6. СЗН'!$43:$43,'6. СЗН'!$45:$45,'6. СЗН'!$47:$48</definedName>
    <definedName name="Z_7C5A2A36_3D69_43D9_9018_A52C27EC78F9_.wvu.Rows" localSheetId="8" hidden="1">'9. РЖКК'!$14:$14,'9. РЖКК'!$28:$28</definedName>
    <definedName name="Z_996EC2F0_F6EC_4E63_A83E_34865157BD8D_.wvu.Rows" localSheetId="0" hidden="1">'1. РО'!$28:$28,'1. РО'!$32:$32,'1. РО'!$52:$52,'1. РО'!$71:$71</definedName>
    <definedName name="Z_996EC2F0_F6EC_4E63_A83E_34865157BD8D_.wvu.Rows" localSheetId="13" hidden="1">'14. РТС'!$14:$15,'14. РТС'!$19:$19,'14. РТС'!$30:$30,'14. РТС'!$33:$33,'14. РТС'!$36:$36,'14. РТС'!$43:$43</definedName>
    <definedName name="Z_996EC2F0_F6EC_4E63_A83E_34865157BD8D_.wvu.Rows" localSheetId="19" hidden="1">'20. МСП'!$19:$19</definedName>
    <definedName name="Z_996EC2F0_F6EC_4E63_A83E_34865157BD8D_.wvu.Rows" localSheetId="3" hidden="1">'4. КП'!$23:$23,'4. КП'!$27:$27,'4. КП'!$68:$68,'4. КП'!$75:$75,'4. КП'!$83:$83,'4. КП'!$87:$88,'4. КП'!$91:$91,'4. КП'!$93:$93</definedName>
    <definedName name="Z_996EC2F0_F6EC_4E63_A83E_34865157BD8D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996EC2F0_F6EC_4E63_A83E_34865157BD8D_.wvu.Rows" localSheetId="5" hidden="1">'6. СЗН'!$9:$9,'6. СЗН'!$14:$14,'6. СЗН'!$18:$18,'6. СЗН'!$22:$22,'6. СЗН'!$26:$26,'6. СЗН'!$30:$31,'6. СЗН'!$34:$34,'6. СЗН'!$36:$36,'6. СЗН'!$39:$39,'6. СЗН'!$43:$43,'6. СЗН'!$45:$45,'6. СЗН'!$47:$48</definedName>
    <definedName name="Z_996EC2F0_F6EC_4E63_A83E_34865157BD8D_.wvu.Rows" localSheetId="8" hidden="1">'9. РЖКК'!$14:$14,'9. РЖКК'!$28:$28</definedName>
    <definedName name="Z_A0E2FBF6_E560_4343_8BE6_217DC798135B_.wvu.Rows" localSheetId="0" hidden="1">'1. РО'!$28:$28,'1. РО'!$32:$32,'1. РО'!$52:$52,'1. РО'!$59:$59,'1. РО'!$71:$71,'1. РО'!$75:$75</definedName>
    <definedName name="Z_A0E2FBF6_E560_4343_8BE6_217DC798135B_.wvu.Rows" localSheetId="13" hidden="1">'14. РТС'!$14:$15,'14. РТС'!$19:$19,'14. РТС'!$30:$30,'14. РТС'!$33:$33,'14. РТС'!$36:$36,'14. РТС'!$43:$43</definedName>
    <definedName name="Z_A0E2FBF6_E560_4343_8BE6_217DC798135B_.wvu.Rows" localSheetId="19" hidden="1">'20. МСП'!$19:$19</definedName>
    <definedName name="Z_A0E2FBF6_E560_4343_8BE6_217DC798135B_.wvu.Rows" localSheetId="3" hidden="1">'4. КП'!$23:$23,'4. КП'!$27:$27,'4. КП'!$68:$68,'4. КП'!$75:$75,'4. КП'!$83:$83,'4. КП'!$87:$88,'4. КП'!$91:$91,'4. КП'!$93:$93</definedName>
    <definedName name="Z_A0E2FBF6_E560_4343_8BE6_217DC798135B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A0E2FBF6_E560_4343_8BE6_217DC798135B_.wvu.Rows" localSheetId="5" hidden="1">'6. СЗН'!$9:$9,'6. СЗН'!$14:$14,'6. СЗН'!$18:$18,'6. СЗН'!$22:$22,'6. СЗН'!$26:$26,'6. СЗН'!$30:$31,'6. СЗН'!$34:$34,'6. СЗН'!$36:$36,'6. СЗН'!$39:$39,'6. СЗН'!$43:$43,'6. СЗН'!$47:$48</definedName>
    <definedName name="Z_A0E2FBF6_E560_4343_8BE6_217DC798135B_.wvu.Rows" localSheetId="8" hidden="1">'9. РЖКК'!$14:$14,'9. РЖКК'!$28:$28</definedName>
    <definedName name="Z_A4AF2100_C59D_4F60_9EAB_56D9103463F7_.wvu.Rows" localSheetId="0" hidden="1">'1. РО'!$28:$28,'1. РО'!$32:$32,'1. РО'!$52:$52,'1. РО'!$59:$59,'1. РО'!$71:$71,'1. РО'!$75:$75</definedName>
    <definedName name="Z_A4AF2100_C59D_4F60_9EAB_56D9103463F7_.wvu.Rows" localSheetId="13" hidden="1">'14. РТС'!$14:$15,'14. РТС'!$19:$19,'14. РТС'!$30:$30,'14. РТС'!$33:$33,'14. РТС'!$36:$36,'14. РТС'!$43:$43</definedName>
    <definedName name="Z_A4AF2100_C59D_4F60_9EAB_56D9103463F7_.wvu.Rows" localSheetId="19" hidden="1">'20. МСП'!$19:$19</definedName>
    <definedName name="Z_A4AF2100_C59D_4F60_9EAB_56D9103463F7_.wvu.Rows" localSheetId="3" hidden="1">'4. КП'!$23:$23,'4. КП'!$27:$27,'4. КП'!$68:$68,'4. КП'!$75:$75,'4. КП'!$83:$83,'4. КП'!$87:$88,'4. КП'!$91:$91,'4. КП'!$93:$93</definedName>
    <definedName name="Z_A4AF2100_C59D_4F60_9EAB_56D9103463F7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A4AF2100_C59D_4F60_9EAB_56D9103463F7_.wvu.Rows" localSheetId="5" hidden="1">'6. СЗН'!$9:$9,'6. СЗН'!$14:$14,'6. СЗН'!$18:$18,'6. СЗН'!$22:$22,'6. СЗН'!$26:$26,'6. СЗН'!$30:$31,'6. СЗН'!$34:$34,'6. СЗН'!$36:$36,'6. СЗН'!$39:$39,'6. СЗН'!$43:$43,'6. СЗН'!$45:$45,'6. СЗН'!$47:$48</definedName>
    <definedName name="Z_A4AF2100_C59D_4F60_9EAB_56D9103463F7_.wvu.Rows" localSheetId="8" hidden="1">'9. РЖКК'!$14:$14,'9. РЖКК'!$28:$28</definedName>
    <definedName name="Z_AB9978E4_895D_4050_8F07_2484E22632D1_.wvu.Rows" localSheetId="0" hidden="1">'1. РО'!$28:$28,'1. РО'!$32:$32,'1. РО'!$52:$52,'1. РО'!$59:$59,'1. РО'!$71:$71,'1. РО'!$75:$75</definedName>
    <definedName name="Z_AB9978E4_895D_4050_8F07_2484E22632D1_.wvu.Rows" localSheetId="13" hidden="1">'14. РТС'!$14:$15,'14. РТС'!$19:$19,'14. РТС'!$30:$30,'14. РТС'!$33:$33,'14. РТС'!$36:$36,'14. РТС'!$43:$43</definedName>
    <definedName name="Z_AB9978E4_895D_4050_8F07_2484E22632D1_.wvu.Rows" localSheetId="19" hidden="1">'20. МСП'!$19:$19</definedName>
    <definedName name="Z_AB9978E4_895D_4050_8F07_2484E22632D1_.wvu.Rows" localSheetId="3" hidden="1">'4. КП'!$23:$23,'4. КП'!$27:$27,'4. КП'!$68:$68,'4. КП'!$75:$75,'4. КП'!$83:$83,'4. КП'!$87:$88,'4. КП'!$91:$91,'4. КП'!$93:$93</definedName>
    <definedName name="Z_AB9978E4_895D_4050_8F07_2484E22632D1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AB9978E4_895D_4050_8F07_2484E22632D1_.wvu.Rows" localSheetId="5" hidden="1">'6. СЗН'!$9:$9,'6. СЗН'!$14:$14,'6. СЗН'!$18:$18,'6. СЗН'!$22:$22,'6. СЗН'!$26:$26,'6. СЗН'!$30:$31,'6. СЗН'!$34:$34,'6. СЗН'!$36:$36,'6. СЗН'!$39:$39,'6. СЗН'!$43:$43,'6. СЗН'!$45:$45,'6. СЗН'!$47:$48</definedName>
    <definedName name="Z_AB9978E4_895D_4050_8F07_2484E22632D1_.wvu.Rows" localSheetId="8" hidden="1">'9. РЖКК'!$14:$14,'9. РЖКК'!$28:$28</definedName>
    <definedName name="Z_AFADB96A_0516_43C1_9F1B_0604F3CAC04A_.wvu.Rows" localSheetId="0" hidden="1">'1. РО'!$28:$28,'1. РО'!$32:$32,'1. РО'!$52:$52,'1. РО'!$59:$59,'1. РО'!$71:$71,'1. РО'!$75:$75</definedName>
    <definedName name="Z_AFADB96A_0516_43C1_9F1B_0604F3CAC04A_.wvu.Rows" localSheetId="13" hidden="1">'14. РТС'!$14:$15,'14. РТС'!$19:$19,'14. РТС'!$30:$30,'14. РТС'!$33:$33,'14. РТС'!$36:$36,'14. РТС'!$43:$43</definedName>
    <definedName name="Z_AFADB96A_0516_43C1_9F1B_0604F3CAC04A_.wvu.Rows" localSheetId="19" hidden="1">'20. МСП'!$19:$19</definedName>
    <definedName name="Z_AFADB96A_0516_43C1_9F1B_0604F3CAC04A_.wvu.Rows" localSheetId="3" hidden="1">'4. КП'!$23:$23,'4. КП'!$27:$27,'4. КП'!$68:$68,'4. КП'!$75:$75,'4. КП'!$83:$83,'4. КП'!$87:$88,'4. КП'!$91:$91,'4. КП'!$93:$93</definedName>
    <definedName name="Z_AFADB96A_0516_43C1_9F1B_0604F3CAC04A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AFADB96A_0516_43C1_9F1B_0604F3CAC04A_.wvu.Rows" localSheetId="5" hidden="1">'6. СЗН'!$9:$9,'6. СЗН'!$14:$14,'6. СЗН'!$18:$18,'6. СЗН'!$22:$22,'6. СЗН'!$26:$26,'6. СЗН'!$30:$31,'6. СЗН'!$34:$34,'6. СЗН'!$36:$36,'6. СЗН'!$39:$39,'6. СЗН'!$43:$43,'6. СЗН'!$45:$45,'6. СЗН'!$47:$48</definedName>
    <definedName name="Z_AFADB96A_0516_43C1_9F1B_0604F3CAC04A_.wvu.Rows" localSheetId="8" hidden="1">'9. РЖКК'!$14:$14,'9. РЖКК'!$28:$28</definedName>
    <definedName name="Z_B6B60ED6_A6CC_4DA7_A8CA_5E6DB52D5A87_.wvu.Rows" localSheetId="0" hidden="1">'1. РО'!$28:$28,'1. РО'!$32:$32,'1. РО'!$52:$52,'1. РО'!$59:$59,'1. РО'!$71:$71,'1. РО'!$75:$75</definedName>
    <definedName name="Z_B6B60ED6_A6CC_4DA7_A8CA_5E6DB52D5A87_.wvu.Rows" localSheetId="13" hidden="1">'14. РТС'!$14:$15,'14. РТС'!$19:$19,'14. РТС'!$30:$30,'14. РТС'!$33:$33,'14. РТС'!$36:$36,'14. РТС'!$43:$43</definedName>
    <definedName name="Z_B6B60ED6_A6CC_4DA7_A8CA_5E6DB52D5A87_.wvu.Rows" localSheetId="19" hidden="1">'20. МСП'!$19:$19</definedName>
    <definedName name="Z_B6B60ED6_A6CC_4DA7_A8CA_5E6DB52D5A87_.wvu.Rows" localSheetId="3" hidden="1">'4. КП'!$23:$23,'4. КП'!$27:$27,'4. КП'!$68:$68,'4. КП'!$75:$75,'4. КП'!$83:$83,'4. КП'!$87:$88,'4. КП'!$91:$91,'4. КП'!$93:$93</definedName>
    <definedName name="Z_B6B60ED6_A6CC_4DA7_A8CA_5E6DB52D5A87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B6B60ED6_A6CC_4DA7_A8CA_5E6DB52D5A87_.wvu.Rows" localSheetId="5" hidden="1">'6. СЗН'!$9:$9,'6. СЗН'!$14:$14,'6. СЗН'!$18:$18,'6. СЗН'!$22:$22,'6. СЗН'!$26:$26,'6. СЗН'!$30:$31,'6. СЗН'!$34:$34,'6. СЗН'!$36:$36,'6. СЗН'!$39:$39,'6. СЗН'!$43:$43,'6. СЗН'!$45:$45,'6. СЗН'!$47:$48</definedName>
    <definedName name="Z_B6B60ED6_A6CC_4DA7_A8CA_5E6DB52D5A87_.wvu.Rows" localSheetId="8" hidden="1">'9. РЖКК'!$14:$14,'9. РЖКК'!$28:$28</definedName>
    <definedName name="Z_BBF6B43F_E0FC_43DF_B91C_674F6AB4B556_.wvu.Rows" localSheetId="0" hidden="1">'1. РО'!$28:$28,'1. РО'!$32:$32,'1. РО'!$52:$52,'1. РО'!$59:$59,'1. РО'!$71:$71,'1. РО'!$75:$75</definedName>
    <definedName name="Z_BBF6B43F_E0FC_43DF_B91C_674F6AB4B556_.wvu.Rows" localSheetId="13" hidden="1">'14. РТС'!$14:$15,'14. РТС'!$19:$19,'14. РТС'!$30:$30,'14. РТС'!$33:$33,'14. РТС'!$36:$36,'14. РТС'!$43:$43</definedName>
    <definedName name="Z_BBF6B43F_E0FC_43DF_B91C_674F6AB4B556_.wvu.Rows" localSheetId="19" hidden="1">'20. МСП'!$19:$19</definedName>
    <definedName name="Z_BBF6B43F_E0FC_43DF_B91C_674F6AB4B556_.wvu.Rows" localSheetId="3" hidden="1">'4. КП'!$23:$23,'4. КП'!$27:$27,'4. КП'!$68:$68,'4. КП'!$75:$75,'4. КП'!$83:$83,'4. КП'!$87:$88,'4. КП'!$91:$91,'4. КП'!$93:$93</definedName>
    <definedName name="Z_BBF6B43F_E0FC_43DF_B91C_674F6AB4B556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BBF6B43F_E0FC_43DF_B91C_674F6AB4B556_.wvu.Rows" localSheetId="5" hidden="1">'6. СЗН'!$9:$9,'6. СЗН'!$14:$14,'6. СЗН'!$18:$18,'6. СЗН'!$22:$22,'6. СЗН'!$26:$26,'6. СЗН'!$30:$31,'6. СЗН'!$34:$34,'6. СЗН'!$36:$36,'6. СЗН'!$39:$39,'6. СЗН'!$43:$43,'6. СЗН'!$45:$45,'6. СЗН'!$47:$48</definedName>
    <definedName name="Z_BBF6B43F_E0FC_43DF_B91C_674F6AB4B556_.wvu.Rows" localSheetId="8" hidden="1">'9. РЖКК'!$14:$14,'9. РЖКК'!$28:$28</definedName>
    <definedName name="Z_C282AA4E_1BB5_4296_9AC6_844C0F88E5FC_.wvu.Rows" localSheetId="0" hidden="1">'1. РО'!$28:$28,'1. РО'!$32:$32,'1. РО'!$52:$52,'1. РО'!$59:$59,'1. РО'!$71:$71,'1. РО'!$75:$75</definedName>
    <definedName name="Z_C282AA4E_1BB5_4296_9AC6_844C0F88E5FC_.wvu.Rows" localSheetId="13" hidden="1">'14. РТС'!$14:$15,'14. РТС'!$19:$19,'14. РТС'!$30:$30,'14. РТС'!$33:$33,'14. РТС'!$36:$36,'14. РТС'!$43:$43</definedName>
    <definedName name="Z_C282AA4E_1BB5_4296_9AC6_844C0F88E5FC_.wvu.Rows" localSheetId="19" hidden="1">'20. МСП'!$19:$19</definedName>
    <definedName name="Z_C282AA4E_1BB5_4296_9AC6_844C0F88E5FC_.wvu.Rows" localSheetId="3" hidden="1">'4. КП'!$23:$23,'4. КП'!$27:$27,'4. КП'!$68:$68,'4. КП'!$75:$75,'4. КП'!$83:$83,'4. КП'!$87:$88,'4. КП'!$91:$91,'4. КП'!$93:$93</definedName>
    <definedName name="Z_C282AA4E_1BB5_4296_9AC6_844C0F88E5FC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C282AA4E_1BB5_4296_9AC6_844C0F88E5FC_.wvu.Rows" localSheetId="5" hidden="1">'6. СЗН'!$9:$9,'6. СЗН'!$14:$14,'6. СЗН'!$18:$18,'6. СЗН'!$22:$22,'6. СЗН'!$26:$26,'6. СЗН'!$30:$31,'6. СЗН'!$34:$34,'6. СЗН'!$36:$36,'6. СЗН'!$39:$39,'6. СЗН'!$43:$43,'6. СЗН'!$45:$45,'6. СЗН'!$47:$48</definedName>
    <definedName name="Z_C282AA4E_1BB5_4296_9AC6_844C0F88E5FC_.wvu.Rows" localSheetId="8" hidden="1">'9. РЖКК'!$14:$14,'9. РЖКК'!$28:$28</definedName>
    <definedName name="Z_C7DC638A_7F60_46C9_A1FB_9ADEAE87F332_.wvu.Rows" localSheetId="0" hidden="1">'1. РО'!$28:$28,'1. РО'!$32:$32,'1. РО'!$52:$52,'1. РО'!$59:$59,'1. РО'!$71:$71,'1. РО'!$75:$75</definedName>
    <definedName name="Z_C7DC638A_7F60_46C9_A1FB_9ADEAE87F332_.wvu.Rows" localSheetId="13" hidden="1">'14. РТС'!$14:$15,'14. РТС'!$19:$19,'14. РТС'!$30:$30,'14. РТС'!$33:$33,'14. РТС'!$36:$36,'14. РТС'!$43:$43</definedName>
    <definedName name="Z_C7DC638A_7F60_46C9_A1FB_9ADEAE87F332_.wvu.Rows" localSheetId="19" hidden="1">'20. МСП'!$19:$19</definedName>
    <definedName name="Z_C7DC638A_7F60_46C9_A1FB_9ADEAE87F332_.wvu.Rows" localSheetId="3" hidden="1">'4. КП'!$23:$23,'4. КП'!$27:$27,'4. КП'!$68:$68,'4. КП'!$75:$75,'4. КП'!$83:$83,'4. КП'!$87:$88,'4. КП'!$91:$91,'4. КП'!$93:$93</definedName>
    <definedName name="Z_C7DC638A_7F60_46C9_A1FB_9ADEAE87F332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C7DC638A_7F60_46C9_A1FB_9ADEAE87F332_.wvu.Rows" localSheetId="5" hidden="1">'6. СЗН'!$9:$9,'6. СЗН'!$14:$14,'6. СЗН'!$18:$18,'6. СЗН'!$22:$22,'6. СЗН'!$26:$26,'6. СЗН'!$30:$31,'6. СЗН'!$34:$34,'6. СЗН'!$36:$36,'6. СЗН'!$39:$39,'6. СЗН'!$43:$43,'6. СЗН'!$45:$45,'6. СЗН'!$47:$48</definedName>
    <definedName name="Z_C7DC638A_7F60_46C9_A1FB_9ADEAE87F332_.wvu.Rows" localSheetId="8" hidden="1">'9. РЖКК'!$14:$14,'9. РЖКК'!$28:$28</definedName>
    <definedName name="Z_DAEDC989_02E7_4319_8354_59410ACF3F1F_.wvu.Rows" localSheetId="0" hidden="1">'1. РО'!$28:$28,'1. РО'!$32:$32,'1. РО'!$52:$52,'1. РО'!$59:$59,'1. РО'!$71:$71,'1. РО'!$75:$75</definedName>
    <definedName name="Z_DAEDC989_02E7_4319_8354_59410ACF3F1F_.wvu.Rows" localSheetId="13" hidden="1">'14. РТС'!$14:$15,'14. РТС'!$19:$19,'14. РТС'!$30:$30,'14. РТС'!$33:$33,'14. РТС'!$36:$36,'14. РТС'!$43:$43</definedName>
    <definedName name="Z_DAEDC989_02E7_4319_8354_59410ACF3F1F_.wvu.Rows" localSheetId="19" hidden="1">'20. МСП'!$19:$19</definedName>
    <definedName name="Z_DAEDC989_02E7_4319_8354_59410ACF3F1F_.wvu.Rows" localSheetId="3" hidden="1">'4. КП'!$23:$23,'4. КП'!$27:$27,'4. КП'!$68:$68,'4. КП'!$75:$75,'4. КП'!$83:$83,'4. КП'!$87:$88,'4. КП'!$91:$91,'4. КП'!$93:$93</definedName>
    <definedName name="Z_DAEDC989_02E7_4319_8354_59410ACF3F1F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DAEDC989_02E7_4319_8354_59410ACF3F1F_.wvu.Rows" localSheetId="5" hidden="1">'6. СЗН'!$9:$9,'6. СЗН'!$14:$14,'6. СЗН'!$18:$18,'6. СЗН'!$22:$22,'6. СЗН'!$26:$26,'6. СЗН'!$30:$31,'6. СЗН'!$34:$34,'6. СЗН'!$36:$36,'6. СЗН'!$39:$39,'6. СЗН'!$43:$43,'6. СЗН'!$45:$45,'6. СЗН'!$47:$48</definedName>
    <definedName name="Z_DAEDC989_02E7_4319_8354_59410ACF3F1F_.wvu.Rows" localSheetId="8" hidden="1">'9. РЖКК'!$14:$14,'9. РЖКК'!$28:$28</definedName>
    <definedName name="Z_EA46B61D_849C_4795_A4FF_F8F1740022EB_.wvu.Rows" localSheetId="0" hidden="1">'1. РО'!$28:$28,'1. РО'!$32:$32,'1. РО'!$52:$52,'1. РО'!$59:$59,'1. РО'!$71:$71,'1. РО'!$75:$75</definedName>
    <definedName name="Z_EA46B61D_849C_4795_A4FF_F8F1740022EB_.wvu.Rows" localSheetId="13" hidden="1">'14. РТС'!$14:$15,'14. РТС'!$19:$19,'14. РТС'!$30:$30,'14. РТС'!$33:$33,'14. РТС'!$36:$36,'14. РТС'!$43:$43</definedName>
    <definedName name="Z_EA46B61D_849C_4795_A4FF_F8F1740022EB_.wvu.Rows" localSheetId="19" hidden="1">'20. МСП'!$19:$19</definedName>
    <definedName name="Z_EA46B61D_849C_4795_A4FF_F8F1740022EB_.wvu.Rows" localSheetId="3" hidden="1">'4. КП'!$23:$23,'4. КП'!$27:$27,'4. КП'!$68:$68,'4. КП'!$75:$75,'4. КП'!$83:$83,'4. КП'!$87:$88,'4. КП'!$91:$91,'4. КП'!$93:$93</definedName>
    <definedName name="Z_EA46B61D_849C_4795_A4FF_F8F1740022EB_.wvu.Rows" localSheetId="4" hidden="1">'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definedName>
    <definedName name="Z_EA46B61D_849C_4795_A4FF_F8F1740022EB_.wvu.Rows" localSheetId="5" hidden="1">'6. СЗН'!$9:$9,'6. СЗН'!$14:$14,'6. СЗН'!$18:$18,'6. СЗН'!$22:$22,'6. СЗН'!$26:$26,'6. СЗН'!$30:$31,'6. СЗН'!$34:$34,'6. СЗН'!$36:$36,'6. СЗН'!$39:$39,'6. СЗН'!$43:$43,'6. СЗН'!$45:$45,'6. СЗН'!$47:$48</definedName>
    <definedName name="Z_EA46B61D_849C_4795_A4FF_F8F1740022EB_.wvu.Rows" localSheetId="8" hidden="1">'9. РЖКК'!$14:$14,'9. РЖКК'!$28:$28</definedName>
  </definedNames>
  <calcPr calcId="162913"/>
  <customWorkbookViews>
    <customWorkbookView name="Подворчан Оксана - Личное представление" guid="{60A1F930-4BEC-460A-8E14-01E47F6DD055}" mergeInterval="0" personalView="1" maximized="1" xWindow="-4" yWindow="-4" windowWidth="1928" windowHeight="1038" activeSheetId="16"/>
    <customWorkbookView name="Мягкова Оксана Викторовна - Личное представление" guid="{BBF6B43F-E0FC-43DF-B91C-674F6AB4B556}" mergeInterval="0" personalView="1" maximized="1" xWindow="-8" yWindow="-8" windowWidth="1936" windowHeight="1056" activeSheetId="5"/>
    <customWorkbookView name="Васильева Мария Сергеевна - Личное представление" guid="{30B635D9-57DB-47D5-8A0F-4B30DD769960}" mergeInterval="0" personalView="1" maximized="1" xWindow="-8" yWindow="-8" windowWidth="1936" windowHeight="1056" activeSheetId="9"/>
    <customWorkbookView name="Чекменева Наталья Валерьевна - Личное представление" guid="{DAEDC989-02E7-4319-8354-59410ACF3F1F}" mergeInterval="0" personalView="1" maximized="1" xWindow="-8" yWindow="-8" windowWidth="1936" windowHeight="1056" activeSheetId="9"/>
    <customWorkbookView name="Митина Екатерина Сергеевна - Личное представление" guid="{21E1D423-7B38-4272-8354-09B4DB62C9EB}" mergeInterval="0" personalView="1" maximized="1" xWindow="-8" yWindow="-8" windowWidth="2576" windowHeight="1408" activeSheetId="13"/>
    <customWorkbookView name="Хазиева Татьяна Михайловна - Личное представление" guid="{EA46B61D-849C-4795-A4FF-F8F1740022EB}" mergeInterval="0" personalView="1" xWindow="884" yWindow="88" windowWidth="979" windowHeight="844" activeSheetId="10"/>
    <customWorkbookView name="Мартынова Снежана Владимировна - Личное представление" guid="{A0E2FBF6-E560-4343-8BE6-217DC798135B}" mergeInterval="0" personalView="1" maximized="1" xWindow="-8" yWindow="-8" windowWidth="1936" windowHeight="1056" activeSheetId="6"/>
    <customWorkbookView name="Ахрамович Евгения Анатольевна - Личное представление" guid="{20A05A62-CBE8-4538-BBC3-2AD9D3B8FAC0}" mergeInterval="0" personalView="1" maximized="1" xWindow="-8" yWindow="-8" windowWidth="1936" windowHeight="1056" activeSheetId="16"/>
    <customWorkbookView name="Осинцева Татьяна Николаевна - Личное представление" guid="{A4AF2100-C59D-4F60-9EAB-56D9103463F7}" mergeInterval="0" personalView="1" maximized="1" xWindow="-8" yWindow="-8" windowWidth="1936" windowHeight="1056" activeSheetId="9"/>
    <customWorkbookView name="Цёвка Елена Александровна - Личное представление" guid="{AB9978E4-895D-4050-8F07-2484E22632D1}" mergeInterval="0" personalView="1" maximized="1" xWindow="-8" yWindow="-8" windowWidth="1936" windowHeight="1048" activeSheetId="5"/>
    <customWorkbookView name="Хамадуллина Анастасия Олеговна - Личное представление" guid="{519948E4-0B24-465F-9D9E-44BE50D1D647}" mergeInterval="0" personalView="1" maximized="1" xWindow="-8" yWindow="-8" windowWidth="1936" windowHeight="1056" activeSheetId="17"/>
    <customWorkbookView name="Ильина Альбина Фанилевна - Личное представление" guid="{C7DC638A-7F60-46C9-A1FB-9ADEAE87F332}" mergeInterval="0" personalView="1" maximized="1" xWindow="-8" yWindow="-8" windowWidth="1936" windowHeight="1056" activeSheetId="15"/>
    <customWorkbookView name="Степаненко Наталья Алексеевна - Личное представление" guid="{2A5A11D4-90C6-4A3E-8165-7D7BD634B22F}" mergeInterval="0" personalView="1" maximized="1" xWindow="-8" yWindow="-8" windowWidth="1936" windowHeight="1048" activeSheetId="8"/>
    <customWorkbookView name="Зарбалиева Оксана Валерьевна - Личное представление" guid="{562453CE-35F5-40A3-AD14-6399D1197C99}" mergeInterval="0" personalView="1" maximized="1" xWindow="-8" yWindow="-8" windowWidth="1936" windowHeight="1056" activeSheetId="15"/>
    <customWorkbookView name="Епифанова Елена Валерьевна - Личное представление" guid="{B6B60ED6-A6CC-4DA7-A8CA-5E6DB52D5A87}" mergeInterval="0" personalView="1" maximized="1" xWindow="-8" yWindow="-8" windowWidth="1936" windowHeight="1056" activeSheetId="12"/>
    <customWorkbookView name="Игошкина Марина Юрьевна - Личное представление" guid="{5DF2C78B-5EE4-439D-8D72-8D3A913B65F9}" mergeInterval="0" personalView="1" maximized="1" xWindow="-8" yWindow="-8" windowWidth="1936" windowHeight="1096" activeSheetId="19"/>
    <customWorkbookView name="Шамерзоева Татьяна Федоровна - Личное представление" guid="{7C5A2A36-3D69-43D9-9018-A52C27EC78F9}" mergeInterval="0" personalView="1" maximized="1" xWindow="-8" yWindow="-8" windowWidth="2576" windowHeight="1416" activeSheetId="7"/>
    <customWorkbookView name="Спиридонова Юлия Леонидовна - Личное представление" guid="{C282AA4E-1BB5-4296-9AC6-844C0F88E5FC}" mergeInterval="0" personalView="1" maximized="1" xWindow="-8" yWindow="-8" windowWidth="2576" windowHeight="1408" activeSheetId="20"/>
    <customWorkbookView name="Харченко Ольга Владимировна - Личное представление" guid="{996EC2F0-F6EC-4E63-A83E-34865157BD8D}" mergeInterval="0" personalView="1" maximized="1" xWindow="-8" yWindow="-8" windowWidth="1936" windowHeight="1056" activeSheetId="1"/>
    <customWorkbookView name="Тихонова Лариса Анатольевна - Личное представление" guid="{2940A182-D1A7-43C5-8D6E-965BED4371B0}" mergeInterval="0" personalView="1" maximized="1" xWindow="-8" yWindow="-8" windowWidth="1936" windowHeight="1056" activeSheetId="4"/>
    <customWorkbookView name="Цыганкова Ирина Анатольевна - Личное представление" guid="{AFADB96A-0516-43C1-9F1B-0604F3CAC04A}" mergeInterval="0" personalView="1" maximized="1" xWindow="-8" yWindow="-8" windowWidth="2576" windowHeight="1408" activeSheetId="8"/>
    <customWorkbookView name="Лукманова Эльвира Наильевна - Личное представление" guid="{133BB3F8-8DD4-4AEF-8CD6-A5FB14681329}" mergeInterval="0" personalView="1" maximized="1" xWindow="-8" yWindow="-8" windowWidth="1936" windowHeight="1056" activeSheetId="18"/>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18" l="1"/>
  <c r="E9" i="18"/>
  <c r="E13" i="12" l="1"/>
  <c r="E15" i="12" l="1"/>
  <c r="E9" i="12"/>
  <c r="E12" i="12"/>
  <c r="I27" i="18" l="1"/>
  <c r="H27" i="18"/>
  <c r="I26" i="18"/>
  <c r="H26" i="18"/>
  <c r="I25" i="18"/>
  <c r="H25" i="18"/>
  <c r="I24" i="18"/>
  <c r="H24" i="18"/>
  <c r="I18" i="18"/>
  <c r="H18" i="18"/>
  <c r="I17" i="18"/>
  <c r="H17" i="18"/>
  <c r="I16" i="18"/>
  <c r="H16" i="18"/>
  <c r="I15" i="18"/>
  <c r="H15" i="18"/>
  <c r="I14" i="18"/>
  <c r="H14" i="18"/>
  <c r="I13" i="18"/>
  <c r="H13" i="18"/>
  <c r="I12" i="18"/>
  <c r="H12" i="18"/>
  <c r="I31" i="18"/>
  <c r="H31" i="18"/>
  <c r="I30" i="18"/>
  <c r="H30" i="18"/>
  <c r="I29" i="18"/>
  <c r="H29" i="18"/>
  <c r="AJ44" i="6" l="1"/>
  <c r="AJ23" i="6"/>
  <c r="AJ19" i="6"/>
  <c r="AJ28" i="6" l="1"/>
  <c r="AJ24" i="6"/>
  <c r="AJ30" i="6"/>
  <c r="AJ35" i="6"/>
  <c r="AJ18" i="6"/>
  <c r="AJ22" i="6"/>
  <c r="AJ27" i="6"/>
  <c r="AJ32" i="6"/>
  <c r="AJ43" i="6"/>
  <c r="AJ47" i="6"/>
  <c r="AJ34" i="6"/>
  <c r="AJ49" i="6"/>
  <c r="AJ48" i="6"/>
  <c r="AJ9" i="6"/>
  <c r="AJ20" i="6"/>
  <c r="AJ26" i="6"/>
  <c r="AJ31" i="6"/>
  <c r="AJ45" i="6"/>
  <c r="AJ16" i="6"/>
  <c r="G32" i="18"/>
  <c r="I32" i="18" s="1"/>
  <c r="E32" i="18"/>
  <c r="D32" i="18"/>
  <c r="D31" i="18" s="1"/>
  <c r="AG31" i="18"/>
  <c r="AF31" i="18"/>
  <c r="AE31" i="18"/>
  <c r="AD31" i="18"/>
  <c r="AC31" i="18"/>
  <c r="AB31" i="18"/>
  <c r="AA31" i="18"/>
  <c r="Z31" i="18"/>
  <c r="Y31" i="18"/>
  <c r="X31" i="18"/>
  <c r="W31" i="18"/>
  <c r="V31" i="18"/>
  <c r="U31" i="18"/>
  <c r="T31" i="18"/>
  <c r="S31" i="18"/>
  <c r="R31" i="18"/>
  <c r="Q31" i="18"/>
  <c r="P31" i="18"/>
  <c r="O31" i="18"/>
  <c r="N31" i="18"/>
  <c r="M31" i="18"/>
  <c r="L31" i="18"/>
  <c r="K31" i="18"/>
  <c r="J31" i="18"/>
  <c r="E31" i="18"/>
  <c r="AG30" i="18"/>
  <c r="AF30" i="18"/>
  <c r="AF29" i="18" s="1"/>
  <c r="AE30" i="18"/>
  <c r="AE29" i="18" s="1"/>
  <c r="AD30" i="18"/>
  <c r="AD29" i="18" s="1"/>
  <c r="AC30" i="18"/>
  <c r="AB30" i="18"/>
  <c r="AA30" i="18"/>
  <c r="AA29" i="18" s="1"/>
  <c r="Z30" i="18"/>
  <c r="Y30" i="18"/>
  <c r="X30" i="18"/>
  <c r="X29" i="18" s="1"/>
  <c r="W30" i="18"/>
  <c r="W29" i="18" s="1"/>
  <c r="V30" i="18"/>
  <c r="V29" i="18" s="1"/>
  <c r="U30" i="18"/>
  <c r="T30" i="18"/>
  <c r="S30" i="18"/>
  <c r="S29" i="18" s="1"/>
  <c r="R30" i="18"/>
  <c r="Q30" i="18"/>
  <c r="P30" i="18"/>
  <c r="P29" i="18" s="1"/>
  <c r="O30" i="18"/>
  <c r="O29" i="18" s="1"/>
  <c r="N30" i="18"/>
  <c r="D30" i="18" s="1"/>
  <c r="M30" i="18"/>
  <c r="L30" i="18"/>
  <c r="K30" i="18"/>
  <c r="K29" i="18" s="1"/>
  <c r="J30" i="18"/>
  <c r="G30" i="18"/>
  <c r="F30" i="18"/>
  <c r="F29" i="18" s="1"/>
  <c r="E30" i="18"/>
  <c r="AG29" i="18"/>
  <c r="AC29" i="18"/>
  <c r="AB29" i="18"/>
  <c r="Z29" i="18"/>
  <c r="Y29" i="18"/>
  <c r="U29" i="18"/>
  <c r="T29" i="18"/>
  <c r="R29" i="18"/>
  <c r="Q29" i="18"/>
  <c r="M29" i="18"/>
  <c r="L29" i="18"/>
  <c r="J29" i="18"/>
  <c r="E29" i="18"/>
  <c r="G27" i="18"/>
  <c r="E27" i="18"/>
  <c r="D27" i="18"/>
  <c r="D26" i="18" s="1"/>
  <c r="AG26" i="18"/>
  <c r="AF26" i="18"/>
  <c r="AE26" i="18"/>
  <c r="AD26" i="18"/>
  <c r="AC26" i="18"/>
  <c r="AB26" i="18"/>
  <c r="AA26" i="18"/>
  <c r="Z26" i="18"/>
  <c r="Y26" i="18"/>
  <c r="X26" i="18"/>
  <c r="W26" i="18"/>
  <c r="V26" i="18"/>
  <c r="U26" i="18"/>
  <c r="T26" i="18"/>
  <c r="S26" i="18"/>
  <c r="R26" i="18"/>
  <c r="Q26" i="18"/>
  <c r="P26" i="18"/>
  <c r="O26" i="18"/>
  <c r="N26" i="18"/>
  <c r="M26" i="18"/>
  <c r="L26" i="18"/>
  <c r="K26" i="18"/>
  <c r="J26" i="18"/>
  <c r="E26" i="18"/>
  <c r="G25" i="18"/>
  <c r="F25" i="18"/>
  <c r="F24" i="18" s="1"/>
  <c r="E25" i="18"/>
  <c r="D25" i="18"/>
  <c r="AG24" i="18"/>
  <c r="AF24" i="18"/>
  <c r="AE24" i="18"/>
  <c r="AD24" i="18"/>
  <c r="AC24" i="18"/>
  <c r="AB24" i="18"/>
  <c r="AA24" i="18"/>
  <c r="Z24" i="18"/>
  <c r="Y24" i="18"/>
  <c r="X24" i="18"/>
  <c r="W24" i="18"/>
  <c r="V24" i="18"/>
  <c r="U24" i="18"/>
  <c r="T24" i="18"/>
  <c r="S24" i="18"/>
  <c r="R24" i="18"/>
  <c r="Q24" i="18"/>
  <c r="P24" i="18"/>
  <c r="O24" i="18"/>
  <c r="N24" i="18"/>
  <c r="M24" i="18"/>
  <c r="L24" i="18"/>
  <c r="K24" i="18"/>
  <c r="J24" i="18"/>
  <c r="E24" i="18"/>
  <c r="D24" i="18"/>
  <c r="G23" i="18"/>
  <c r="E23" i="18"/>
  <c r="D23" i="18"/>
  <c r="D22" i="18" s="1"/>
  <c r="AG22" i="18"/>
  <c r="AF22" i="18"/>
  <c r="AE22" i="18"/>
  <c r="AD22" i="18"/>
  <c r="AC22" i="18"/>
  <c r="AB22" i="18"/>
  <c r="AA22" i="18"/>
  <c r="Z22" i="18"/>
  <c r="Y22" i="18"/>
  <c r="X22" i="18"/>
  <c r="W22" i="18"/>
  <c r="V22" i="18"/>
  <c r="U22" i="18"/>
  <c r="T22" i="18"/>
  <c r="S22" i="18"/>
  <c r="R22" i="18"/>
  <c r="Q22" i="18"/>
  <c r="P22" i="18"/>
  <c r="O22" i="18"/>
  <c r="N22" i="18"/>
  <c r="M22" i="18"/>
  <c r="L22" i="18"/>
  <c r="K22" i="18"/>
  <c r="J22" i="18"/>
  <c r="E22" i="18"/>
  <c r="AG21" i="18"/>
  <c r="AF21" i="18"/>
  <c r="AF20" i="18" s="1"/>
  <c r="AE21" i="18"/>
  <c r="AD21" i="18"/>
  <c r="AD20" i="18" s="1"/>
  <c r="AC21" i="18"/>
  <c r="AB21" i="18"/>
  <c r="AA21" i="18"/>
  <c r="Z21" i="18"/>
  <c r="Y21" i="18"/>
  <c r="X21" i="18"/>
  <c r="X20" i="18" s="1"/>
  <c r="W21" i="18"/>
  <c r="V21" i="18"/>
  <c r="V20" i="18" s="1"/>
  <c r="U21" i="18"/>
  <c r="T21" i="18"/>
  <c r="S21" i="18"/>
  <c r="R21" i="18"/>
  <c r="Q21" i="18"/>
  <c r="P21" i="18"/>
  <c r="P20" i="18" s="1"/>
  <c r="O21" i="18"/>
  <c r="O9" i="18" s="1"/>
  <c r="O8" i="18" s="1"/>
  <c r="N21" i="18"/>
  <c r="D21" i="18" s="1"/>
  <c r="M21" i="18"/>
  <c r="L21" i="18"/>
  <c r="K21" i="18"/>
  <c r="J21" i="18"/>
  <c r="E21" i="18"/>
  <c r="AG20" i="18"/>
  <c r="AE20" i="18"/>
  <c r="AC20" i="18"/>
  <c r="AB20" i="18"/>
  <c r="AA20" i="18"/>
  <c r="Z20" i="18"/>
  <c r="Y20" i="18"/>
  <c r="W20" i="18"/>
  <c r="U20" i="18"/>
  <c r="T20" i="18"/>
  <c r="S20" i="18"/>
  <c r="R20" i="18"/>
  <c r="Q20" i="18"/>
  <c r="M20" i="18"/>
  <c r="L20" i="18"/>
  <c r="K20" i="18"/>
  <c r="J20" i="18"/>
  <c r="E20" i="18"/>
  <c r="G18" i="18"/>
  <c r="E18" i="18"/>
  <c r="D18" i="18"/>
  <c r="D17" i="18" s="1"/>
  <c r="AG17" i="18"/>
  <c r="AF17" i="18"/>
  <c r="AE17" i="18"/>
  <c r="AD17" i="18"/>
  <c r="AC17" i="18"/>
  <c r="AB17" i="18"/>
  <c r="AA17" i="18"/>
  <c r="Z17" i="18"/>
  <c r="Y17" i="18"/>
  <c r="X17" i="18"/>
  <c r="W17" i="18"/>
  <c r="V17" i="18"/>
  <c r="U17" i="18"/>
  <c r="T17" i="18"/>
  <c r="S17" i="18"/>
  <c r="R17" i="18"/>
  <c r="Q17" i="18"/>
  <c r="P17" i="18"/>
  <c r="O17" i="18"/>
  <c r="N17" i="18"/>
  <c r="M17" i="18"/>
  <c r="L17" i="18"/>
  <c r="K17" i="18"/>
  <c r="J17" i="18"/>
  <c r="G17" i="18"/>
  <c r="E17" i="18"/>
  <c r="G16" i="18"/>
  <c r="F16" i="18"/>
  <c r="F15" i="18" s="1"/>
  <c r="E16" i="18"/>
  <c r="D16" i="18"/>
  <c r="AG15" i="18"/>
  <c r="AF15" i="18"/>
  <c r="AE15" i="18"/>
  <c r="AD15" i="18"/>
  <c r="AC15" i="18"/>
  <c r="AB15" i="18"/>
  <c r="AA15" i="18"/>
  <c r="Z15" i="18"/>
  <c r="Y15" i="18"/>
  <c r="X15" i="18"/>
  <c r="W15" i="18"/>
  <c r="V15" i="18"/>
  <c r="U15" i="18"/>
  <c r="T15" i="18"/>
  <c r="S15" i="18"/>
  <c r="R15" i="18"/>
  <c r="Q15" i="18"/>
  <c r="P15" i="18"/>
  <c r="O15" i="18"/>
  <c r="N15" i="18"/>
  <c r="M15" i="18"/>
  <c r="L15" i="18"/>
  <c r="K15" i="18"/>
  <c r="J15" i="18"/>
  <c r="G15" i="18"/>
  <c r="E15" i="18"/>
  <c r="D15" i="18"/>
  <c r="G14" i="18"/>
  <c r="E14" i="18"/>
  <c r="D14" i="18"/>
  <c r="D13" i="18" s="1"/>
  <c r="AG13" i="18"/>
  <c r="AF13" i="18"/>
  <c r="AE13" i="18"/>
  <c r="AD13" i="18"/>
  <c r="AC13" i="18"/>
  <c r="AB13" i="18"/>
  <c r="AA13" i="18"/>
  <c r="Z13" i="18"/>
  <c r="Y13" i="18"/>
  <c r="X13" i="18"/>
  <c r="W13" i="18"/>
  <c r="V13" i="18"/>
  <c r="U13" i="18"/>
  <c r="T13" i="18"/>
  <c r="S13" i="18"/>
  <c r="R13" i="18"/>
  <c r="Q13" i="18"/>
  <c r="P13" i="18"/>
  <c r="O13" i="18"/>
  <c r="N13" i="18"/>
  <c r="M13" i="18"/>
  <c r="L13" i="18"/>
  <c r="K13" i="18"/>
  <c r="J13" i="18"/>
  <c r="E13" i="18"/>
  <c r="AG12" i="18"/>
  <c r="AF12" i="18"/>
  <c r="AF9" i="18" s="1"/>
  <c r="AF8" i="18" s="1"/>
  <c r="AE12" i="18"/>
  <c r="AD12" i="18"/>
  <c r="AD9" i="18" s="1"/>
  <c r="AD8" i="18" s="1"/>
  <c r="AC12" i="18"/>
  <c r="AB12" i="18"/>
  <c r="AA12" i="18"/>
  <c r="AA11" i="18" s="1"/>
  <c r="Z12" i="18"/>
  <c r="Y12" i="18"/>
  <c r="X12" i="18"/>
  <c r="X9" i="18" s="1"/>
  <c r="X8" i="18" s="1"/>
  <c r="W12" i="18"/>
  <c r="V12" i="18"/>
  <c r="V11" i="18" s="1"/>
  <c r="U12" i="18"/>
  <c r="T12" i="18"/>
  <c r="S12" i="18"/>
  <c r="S11" i="18" s="1"/>
  <c r="R12" i="18"/>
  <c r="Q12" i="18"/>
  <c r="P12" i="18"/>
  <c r="P9" i="18" s="1"/>
  <c r="P8" i="18" s="1"/>
  <c r="O12" i="18"/>
  <c r="N12" i="18"/>
  <c r="N11" i="18" s="1"/>
  <c r="M12" i="18"/>
  <c r="L12" i="18"/>
  <c r="K12" i="18"/>
  <c r="K11" i="18" s="1"/>
  <c r="J12" i="18"/>
  <c r="E12" i="18"/>
  <c r="AG11" i="18"/>
  <c r="AE11" i="18"/>
  <c r="AC11" i="18"/>
  <c r="AB11" i="18"/>
  <c r="Z11" i="18"/>
  <c r="Y11" i="18"/>
  <c r="W11" i="18"/>
  <c r="U11" i="18"/>
  <c r="T11" i="18"/>
  <c r="R11" i="18"/>
  <c r="Q11" i="18"/>
  <c r="O11" i="18"/>
  <c r="M11" i="18"/>
  <c r="L11" i="18"/>
  <c r="J11" i="18"/>
  <c r="E11" i="18"/>
  <c r="AG9" i="18"/>
  <c r="AE9" i="18"/>
  <c r="AE8" i="18" s="1"/>
  <c r="AC9" i="18"/>
  <c r="AB9" i="18"/>
  <c r="AB8" i="18" s="1"/>
  <c r="Z9" i="18"/>
  <c r="Z8" i="18" s="1"/>
  <c r="Y9" i="18"/>
  <c r="W9" i="18"/>
  <c r="W8" i="18" s="1"/>
  <c r="U9" i="18"/>
  <c r="T9" i="18"/>
  <c r="T8" i="18" s="1"/>
  <c r="R9" i="18"/>
  <c r="R8" i="18" s="1"/>
  <c r="Q9" i="18"/>
  <c r="M9" i="18"/>
  <c r="L9" i="18"/>
  <c r="L8" i="18" s="1"/>
  <c r="J9" i="18"/>
  <c r="AG8" i="18"/>
  <c r="AC8" i="18"/>
  <c r="Y8" i="18"/>
  <c r="U8" i="18"/>
  <c r="Q8" i="18"/>
  <c r="M8" i="18"/>
  <c r="O20" i="18" l="1"/>
  <c r="G21" i="18"/>
  <c r="I23" i="18"/>
  <c r="H23" i="18"/>
  <c r="AJ11" i="6"/>
  <c r="AJ21" i="6"/>
  <c r="AJ15" i="6"/>
  <c r="AJ46" i="6"/>
  <c r="AJ39" i="6"/>
  <c r="AJ33" i="6"/>
  <c r="AJ25" i="6"/>
  <c r="AJ17" i="6"/>
  <c r="AJ41" i="6"/>
  <c r="AJ29" i="6"/>
  <c r="AJ14" i="6"/>
  <c r="AJ40" i="6"/>
  <c r="AJ42" i="6"/>
  <c r="D29" i="18"/>
  <c r="D20" i="18"/>
  <c r="K9" i="18"/>
  <c r="S9" i="18"/>
  <c r="S8" i="18" s="1"/>
  <c r="AA9" i="18"/>
  <c r="AA8" i="18" s="1"/>
  <c r="G12" i="18"/>
  <c r="AD11" i="18"/>
  <c r="N20" i="18"/>
  <c r="N29" i="18"/>
  <c r="E8" i="18"/>
  <c r="G24" i="18"/>
  <c r="G29" i="18"/>
  <c r="N9" i="18"/>
  <c r="N8" i="18" s="1"/>
  <c r="V9" i="18"/>
  <c r="V8" i="18" s="1"/>
  <c r="P11" i="18"/>
  <c r="X11" i="18"/>
  <c r="AF11" i="18"/>
  <c r="F14" i="18"/>
  <c r="F13" i="18" s="1"/>
  <c r="F18" i="18"/>
  <c r="F17" i="18" s="1"/>
  <c r="F23" i="18"/>
  <c r="F22" i="18" s="1"/>
  <c r="F27" i="18"/>
  <c r="F26" i="18" s="1"/>
  <c r="F32" i="18"/>
  <c r="F31" i="18" s="1"/>
  <c r="J8" i="18"/>
  <c r="D12" i="18"/>
  <c r="D11" i="18" s="1"/>
  <c r="H32" i="18"/>
  <c r="G13" i="18"/>
  <c r="G22" i="18"/>
  <c r="G26" i="18"/>
  <c r="G31" i="18"/>
  <c r="I22" i="18" l="1"/>
  <c r="H22" i="18"/>
  <c r="H21" i="18"/>
  <c r="I21" i="18"/>
  <c r="F21" i="18"/>
  <c r="F20" i="18" s="1"/>
  <c r="G20" i="18"/>
  <c r="AJ10" i="6"/>
  <c r="AJ38" i="6"/>
  <c r="AJ13" i="6"/>
  <c r="G9" i="18"/>
  <c r="K8" i="18"/>
  <c r="D9" i="18"/>
  <c r="D8" i="18" s="1"/>
  <c r="G11" i="18"/>
  <c r="F12" i="18"/>
  <c r="F11" i="18" s="1"/>
  <c r="I9" i="18" l="1"/>
  <c r="H9" i="18"/>
  <c r="I20" i="18"/>
  <c r="H20" i="18"/>
  <c r="AJ8" i="6"/>
  <c r="I11" i="18"/>
  <c r="H11" i="18"/>
  <c r="G8" i="18"/>
  <c r="F8" i="18"/>
  <c r="I8" i="18" l="1"/>
  <c r="H8" i="18"/>
  <c r="L9" i="12" l="1"/>
  <c r="L8" i="12" s="1"/>
  <c r="M9" i="12"/>
  <c r="M8" i="12" s="1"/>
  <c r="N9" i="12"/>
  <c r="O9" i="12"/>
  <c r="P9" i="12"/>
  <c r="Q9" i="12"/>
  <c r="R9" i="12"/>
  <c r="S9" i="12"/>
  <c r="T9" i="12"/>
  <c r="U9" i="12"/>
  <c r="U8" i="12" s="1"/>
  <c r="V9" i="12"/>
  <c r="V8" i="12" s="1"/>
  <c r="W9" i="12"/>
  <c r="W8" i="12" s="1"/>
  <c r="X9" i="12"/>
  <c r="Y9" i="12"/>
  <c r="Z9" i="12"/>
  <c r="Z8" i="12" s="1"/>
  <c r="AA9" i="12"/>
  <c r="AA8" i="12" s="1"/>
  <c r="AB9" i="12"/>
  <c r="AC9" i="12"/>
  <c r="AD9" i="12"/>
  <c r="AE9" i="12"/>
  <c r="AF9" i="12"/>
  <c r="AF8" i="12" s="1"/>
  <c r="AG9" i="12"/>
  <c r="AG8" i="12" s="1"/>
  <c r="Y8" i="12"/>
  <c r="E10" i="12"/>
  <c r="J10" i="12"/>
  <c r="K10" i="12"/>
  <c r="K8" i="12" s="1"/>
  <c r="L10" i="12"/>
  <c r="J9" i="12"/>
  <c r="K9" i="12"/>
  <c r="J8" i="12"/>
  <c r="K14" i="12"/>
  <c r="L14" i="12"/>
  <c r="M14" i="12"/>
  <c r="N14" i="12"/>
  <c r="O14" i="12"/>
  <c r="P14" i="12"/>
  <c r="Q14" i="12"/>
  <c r="R14" i="12"/>
  <c r="S14" i="12"/>
  <c r="T14" i="12"/>
  <c r="U14" i="12"/>
  <c r="V14" i="12"/>
  <c r="W14" i="12"/>
  <c r="X14" i="12"/>
  <c r="Y14" i="12"/>
  <c r="Z14" i="12"/>
  <c r="AA14" i="12"/>
  <c r="AB14" i="12"/>
  <c r="AC14" i="12"/>
  <c r="AD14" i="12"/>
  <c r="AE14" i="12"/>
  <c r="AF14" i="12"/>
  <c r="AG14" i="12"/>
  <c r="J14" i="12"/>
  <c r="K12" i="12"/>
  <c r="L12" i="12"/>
  <c r="M12" i="12"/>
  <c r="N12" i="12"/>
  <c r="O12" i="12"/>
  <c r="P12" i="12"/>
  <c r="Q12" i="12"/>
  <c r="R12" i="12"/>
  <c r="S12" i="12"/>
  <c r="T12" i="12"/>
  <c r="U12" i="12"/>
  <c r="V12" i="12"/>
  <c r="W12" i="12"/>
  <c r="X12" i="12"/>
  <c r="Y12" i="12"/>
  <c r="Z12" i="12"/>
  <c r="AA12" i="12"/>
  <c r="AB12" i="12"/>
  <c r="AC12" i="12"/>
  <c r="AD12" i="12"/>
  <c r="AE12" i="12"/>
  <c r="AF12" i="12"/>
  <c r="AG12" i="12"/>
  <c r="J12" i="12"/>
  <c r="G15" i="12"/>
  <c r="G14" i="12" s="1"/>
  <c r="E14" i="12"/>
  <c r="D15" i="12"/>
  <c r="D14" i="12" s="1"/>
  <c r="G13" i="12"/>
  <c r="G12" i="12" s="1"/>
  <c r="D13" i="12"/>
  <c r="D12" i="12" s="1"/>
  <c r="AG10" i="12"/>
  <c r="AF10" i="12"/>
  <c r="AE10" i="12"/>
  <c r="AD10" i="12"/>
  <c r="AD8" i="12" s="1"/>
  <c r="AC10" i="12"/>
  <c r="AC8" i="12" s="1"/>
  <c r="AB10" i="12"/>
  <c r="AB8" i="12" s="1"/>
  <c r="AA10" i="12"/>
  <c r="Z10" i="12"/>
  <c r="Y10" i="12"/>
  <c r="X10" i="12"/>
  <c r="X8" i="12" s="1"/>
  <c r="W10" i="12"/>
  <c r="V10" i="12"/>
  <c r="U10" i="12"/>
  <c r="T10" i="12"/>
  <c r="S10" i="12"/>
  <c r="R10" i="12"/>
  <c r="Q10" i="12"/>
  <c r="Q8" i="12" s="1"/>
  <c r="P10" i="12"/>
  <c r="P8" i="12" s="1"/>
  <c r="O10" i="12"/>
  <c r="N10" i="12"/>
  <c r="M10" i="12"/>
  <c r="O8" i="12" l="1"/>
  <c r="G9" i="12"/>
  <c r="I9" i="12" s="1"/>
  <c r="T8" i="12"/>
  <c r="D10" i="12"/>
  <c r="N8" i="12"/>
  <c r="AE8" i="12"/>
  <c r="R8" i="12"/>
  <c r="S8" i="12"/>
  <c r="G10" i="12"/>
  <c r="D9" i="12"/>
  <c r="I15" i="12"/>
  <c r="I13" i="12"/>
  <c r="H14" i="12"/>
  <c r="F13" i="12"/>
  <c r="F9" i="12" s="1"/>
  <c r="F15" i="12"/>
  <c r="H13" i="12"/>
  <c r="H15" i="12"/>
  <c r="D8" i="12" l="1"/>
  <c r="H9" i="12"/>
  <c r="I10" i="12"/>
  <c r="H10" i="12"/>
  <c r="F14" i="12"/>
  <c r="F10" i="12"/>
  <c r="F12" i="12"/>
  <c r="G8" i="12"/>
  <c r="E8" i="12"/>
  <c r="I14" i="12"/>
  <c r="H12" i="12"/>
  <c r="I12" i="12"/>
  <c r="F8" i="12" l="1"/>
  <c r="H8" i="12"/>
  <c r="I8" i="12"/>
</calcChain>
</file>

<file path=xl/comments1.xml><?xml version="1.0" encoding="utf-8"?>
<comments xmlns="http://schemas.openxmlformats.org/spreadsheetml/2006/main">
  <authors>
    <author>Митина Екатерина Сергеевна</author>
  </authors>
  <commentList>
    <comment ref="C11" authorId="0" guid="{16B611EF-31A7-4446-9FCD-9EB07E3A9FCF}" shapeId="0">
      <text>
        <r>
          <rPr>
            <b/>
            <sz val="9"/>
            <color indexed="81"/>
            <rFont val="Tahoma"/>
            <family val="2"/>
            <charset val="204"/>
          </rPr>
          <t>Митина Екатерина Сергеевна:</t>
        </r>
        <r>
          <rPr>
            <sz val="9"/>
            <color indexed="81"/>
            <rFont val="Tahoma"/>
            <family val="2"/>
            <charset val="204"/>
          </rPr>
          <t xml:space="preserve">
тип средств 04.01.09</t>
        </r>
      </text>
    </comment>
  </commentList>
</comments>
</file>

<file path=xl/comments2.xml><?xml version="1.0" encoding="utf-8"?>
<comments xmlns="http://schemas.openxmlformats.org/spreadsheetml/2006/main">
  <authors>
    <author>Митина Екатерина Сергеевна</author>
  </authors>
  <commentList>
    <comment ref="B24" authorId="0" guid="{11437B3F-D3C2-4733-8AA5-D66559A621AC}" shapeId="0">
      <text>
        <r>
          <rPr>
            <b/>
            <sz val="9"/>
            <color indexed="81"/>
            <rFont val="Tahoma"/>
            <family val="2"/>
            <charset val="204"/>
          </rPr>
          <t>Митина Екатерина Сергеевна: Реализация данного проекта предусмотрена в 2026 году (фин.средств на 2025 год нет)</t>
        </r>
        <r>
          <rPr>
            <sz val="9"/>
            <color indexed="81"/>
            <rFont val="Tahoma"/>
            <family val="2"/>
            <charset val="204"/>
          </rPr>
          <t xml:space="preserve">
</t>
        </r>
      </text>
    </comment>
  </commentList>
</comments>
</file>

<file path=xl/comments3.xml><?xml version="1.0" encoding="utf-8"?>
<comments xmlns="http://schemas.openxmlformats.org/spreadsheetml/2006/main">
  <authors>
    <author>Митина Екатерина Сергеевна</author>
  </authors>
  <commentList>
    <comment ref="C11" authorId="0" guid="{3108883C-DF66-48F9-BCCE-841FF82C018B}" shapeId="0">
      <text>
        <r>
          <rPr>
            <b/>
            <sz val="9"/>
            <color indexed="81"/>
            <rFont val="Tahoma"/>
            <family val="2"/>
            <charset val="204"/>
          </rPr>
          <t>Митина Екатерина Сергеевна:
тип средств 04.07.07</t>
        </r>
        <r>
          <rPr>
            <sz val="9"/>
            <color indexed="81"/>
            <rFont val="Tahoma"/>
            <family val="2"/>
            <charset val="204"/>
          </rPr>
          <t xml:space="preserve">
</t>
        </r>
      </text>
    </comment>
  </commentList>
</comments>
</file>

<file path=xl/sharedStrings.xml><?xml version="1.0" encoding="utf-8"?>
<sst xmlns="http://schemas.openxmlformats.org/spreadsheetml/2006/main" count="156" uniqueCount="56">
  <si>
    <t>тыс. рублей</t>
  </si>
  <si>
    <t>План на</t>
  </si>
  <si>
    <t xml:space="preserve">Профинансировано на </t>
  </si>
  <si>
    <t xml:space="preserve">Кассовый расход на </t>
  </si>
  <si>
    <t>Исполнение, %</t>
  </si>
  <si>
    <t>январь</t>
  </si>
  <si>
    <t>февраль</t>
  </si>
  <si>
    <t>март</t>
  </si>
  <si>
    <t>апрель</t>
  </si>
  <si>
    <t>май</t>
  </si>
  <si>
    <t>июнь</t>
  </si>
  <si>
    <t>июль</t>
  </si>
  <si>
    <t>август</t>
  </si>
  <si>
    <t>сентябрь</t>
  </si>
  <si>
    <t>октябрь</t>
  </si>
  <si>
    <t>ноябрь</t>
  </si>
  <si>
    <t>декабрь</t>
  </si>
  <si>
    <t>Результаты реализации и причины отклонений факта от плана</t>
  </si>
  <si>
    <t xml:space="preserve">план </t>
  </si>
  <si>
    <t>кассовый расход</t>
  </si>
  <si>
    <t>Всего</t>
  </si>
  <si>
    <t>бюджет города Когалыма</t>
  </si>
  <si>
    <t>бюджет автономного округа</t>
  </si>
  <si>
    <t>Всего по муниципальной программе</t>
  </si>
  <si>
    <t xml:space="preserve">Отчет о ходе реализации муниципальной программы </t>
  </si>
  <si>
    <t>№п/п</t>
  </si>
  <si>
    <t>к плану на год</t>
  </si>
  <si>
    <t>к плану на отчетную дату</t>
  </si>
  <si>
    <t>Наименование направления (подпрограмм), структурных элементов</t>
  </si>
  <si>
    <t>Источники финансирования</t>
  </si>
  <si>
    <t xml:space="preserve"> 1.1</t>
  </si>
  <si>
    <t xml:space="preserve"> 2.1</t>
  </si>
  <si>
    <t xml:space="preserve"> "Экологическая безопасность города Когалыма" </t>
  </si>
  <si>
    <t>Направление (подпрограмма) «Развитие системы обращения с отходами производства и потребления в городе Когалыме»</t>
  </si>
  <si>
    <t>Комплекс процессных мероприятий «Обеспечение регулирования деятельности по обращению с отходами производства и потребления в городе Когалыме» / «Обеспечение регулирования деятельности по обращению с отходами производства и потребления в городе Когалыме»</t>
  </si>
  <si>
    <t>Комплекс процессных мероприятий «Предупреждение и ликвидация несанкционированных свалок на территории города Когалыма» / «Организация мероприятий по выявлению, предупреждению и ликвидации несанкционированных свалок»</t>
  </si>
  <si>
    <t xml:space="preserve"> 3.1</t>
  </si>
  <si>
    <t>1.</t>
  </si>
  <si>
    <t>2.</t>
  </si>
  <si>
    <t>2.1.</t>
  </si>
  <si>
    <t>3.</t>
  </si>
  <si>
    <t xml:space="preserve"> "Укрепление межнационального и межконфессионального согласия, профилактика экстремизма и терроризма в городе Когалыме" </t>
  </si>
  <si>
    <t>Направление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города Когалыма, обеспечение социальной и культурной адаптации мигрантов, профилактика межнациональных (межэтнических) конфликтов»</t>
  </si>
  <si>
    <t>Комплекс процессных мероприятий «Укрепление единства российской нации, формирование общероссийской гражданской идентичности, этнокультурное развитие народов России», в том числе:</t>
  </si>
  <si>
    <t xml:space="preserve">Мероприятие (результат) «Оказана поддержка и содействие некоммерческим организациям, религиозным и общественным организациям по вопросам укрепления межнационального и межконфессионального согласия, в том числе и для реализации  проектов , обеспечения социальной и культурной адаптации иностранных граждан и их детей, профилактики экстремизма и терроризма на территории города Когалыма» </t>
  </si>
  <si>
    <t>Мероприятие (результат) «Реализованы меры, направленные на социальную и культурную адаптацию иностранных граждан, в том числе оказано содействие в толерантном воспитании, мультикультурном образовании и социокультурной адаптации детей, в том числе детей иностранных граждан, усовершенствованы меры, обеспечивающие уважительное отношение к культуре и традициям принимающего сообщества и уважительное отношение ко всем национальностям, этносам и религиям»</t>
  </si>
  <si>
    <t>Мероприятие (результат) «Реализованы мероприятия, направленные на укрепление общероссийской гражданской идентичности. Содействие этнокультурному и духовному развитию народов России»</t>
  </si>
  <si>
    <t>Направление «Участие в профилактике экстремизма и терроризма, а также в минимизации и (или) ликвидации последствий проявлений экстремизма и терроризма на территории города Когалыма»</t>
  </si>
  <si>
    <t>Комплекс процессных мероприятий «Организация и проведение профилактических мер по профилактике экстремизма и терроризма в  подведомственных учреждениях и освещение в средствах массовой информации информационных поводов, направленных на укрепление общероссийского гражданского единства и гармонизацию межнациональных отношений», в том числе:</t>
  </si>
  <si>
    <t>Мероприятие (результат) «Организованы мероприятия по профилактике экстремизма и терроризма»</t>
  </si>
  <si>
    <t>Мероприятие (результат) «Проведены информационные кампании, направленные на укрепление общероссийского гражданского единства и гармонизацию межнациональных отношений, профилактику экстремизма и терроризма»</t>
  </si>
  <si>
    <t>Мероприятие (результат) «Организован мониторинг экстремистских настроений в молодежной среде»</t>
  </si>
  <si>
    <t>Направление «Усиление антитеррористической защищенности объектов, находящихся в муниципальной собственности»</t>
  </si>
  <si>
    <t>Комплекс процессных мероприятий «Контроль за соблюдением условий антитеррористической безопасности мест массового пребывания людей, совершенствование антитеррористической защищенности объектов, находящихся в ведении муниципального образования», в том числе:</t>
  </si>
  <si>
    <t>Мероприятие (результат) «Организовано повышение уровня антитеррористической защищенности объектов, находящихся в муниципальной собственности»</t>
  </si>
  <si>
    <t>В соответствии с Решением Думы г.Когалыма от 12.02.2025 выделены плановые ассигнования на ликвидацию несанкционированной свалки на участке, расположенном напротив территории земельного участка по ул. Центральная, 18 (земельный участок с кадастровым номером 86:17:0010608:399) в сумме 4 707,00 тыс.руб.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</si>
</sst>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_ ;[Red]\-#,##0.0\ "/>
    <numFmt numFmtId="165" formatCode="#,##0_ ;[Red]\-#,##0\ "/>
    <numFmt numFmtId="166" formatCode="#,##0.00_ ;[Red]\-#,##0.00\ "/>
    <numFmt numFmtId="167" formatCode="_(* #,##0.00_);_(* \(#,##0.00\);_(* &quot;-&quot;??_);_(@_)"/>
  </numFmts>
  <fonts count="47" x14ac:knownFonts="1">
    <font>
      <sz val="11"/>
      <color theme="1"/>
      <name val="Calibri"/>
      <family val="2"/>
      <charset val="204"/>
      <scheme val="minor"/>
    </font>
    <font>
      <sz val="11"/>
      <color theme="1"/>
      <name val="Calibri"/>
      <family val="2"/>
      <charset val="204"/>
      <scheme val="minor"/>
    </font>
    <font>
      <sz val="12"/>
      <color rgb="FFFF0000"/>
      <name val="Times New Roman"/>
      <family val="1"/>
      <charset val="204"/>
    </font>
    <font>
      <sz val="12"/>
      <name val="Times New Roman"/>
      <family val="1"/>
      <charset val="204"/>
    </font>
    <font>
      <sz val="16"/>
      <color rgb="FFFF0000"/>
      <name val="Times New Roman"/>
      <family val="1"/>
      <charset val="204"/>
    </font>
    <font>
      <sz val="14"/>
      <color rgb="FFFF0000"/>
      <name val="Times New Roman"/>
      <family val="1"/>
      <charset val="204"/>
    </font>
    <font>
      <sz val="16"/>
      <name val="Times New Roman"/>
      <family val="1"/>
      <charset val="204"/>
    </font>
    <font>
      <sz val="14"/>
      <name val="Times New Roman"/>
      <family val="1"/>
      <charset val="204"/>
    </font>
    <font>
      <sz val="10"/>
      <name val="Arial"/>
      <family val="2"/>
      <charset val="204"/>
    </font>
    <font>
      <sz val="11"/>
      <color theme="1"/>
      <name val="Calibri"/>
      <family val="2"/>
      <scheme val="minor"/>
    </font>
    <font>
      <sz val="11"/>
      <color rgb="FFFF0000"/>
      <name val="Calibri"/>
      <family val="2"/>
      <charset val="204"/>
      <scheme val="minor"/>
    </font>
    <font>
      <sz val="16"/>
      <color rgb="FFFF0000"/>
      <name val="Calibri"/>
      <family val="2"/>
      <charset val="204"/>
      <scheme val="minor"/>
    </font>
    <font>
      <sz val="11"/>
      <name val="Calibri"/>
      <family val="2"/>
      <charset val="204"/>
      <scheme val="minor"/>
    </font>
    <font>
      <b/>
      <sz val="12"/>
      <name val="Times New Roman"/>
      <family val="1"/>
      <charset val="204"/>
    </font>
    <font>
      <b/>
      <sz val="11"/>
      <name val="Calibri"/>
      <family val="2"/>
      <charset val="204"/>
      <scheme val="minor"/>
    </font>
    <font>
      <sz val="16"/>
      <name val="Calibri"/>
      <family val="2"/>
      <charset val="204"/>
      <scheme val="minor"/>
    </font>
    <font>
      <sz val="9"/>
      <color indexed="81"/>
      <name val="Tahoma"/>
      <family val="2"/>
      <charset val="204"/>
    </font>
    <font>
      <b/>
      <sz val="9"/>
      <color indexed="81"/>
      <name val="Tahoma"/>
      <family val="2"/>
      <charset val="204"/>
    </font>
    <font>
      <sz val="14"/>
      <color rgb="FFFF0000"/>
      <name val="Calibri"/>
      <family val="2"/>
      <charset val="204"/>
      <scheme val="minor"/>
    </font>
    <font>
      <sz val="14"/>
      <name val="Calibri"/>
      <family val="2"/>
      <charset val="204"/>
      <scheme val="minor"/>
    </font>
    <font>
      <b/>
      <sz val="14"/>
      <name val="Calibri"/>
      <family val="2"/>
      <charset val="204"/>
      <scheme val="minor"/>
    </font>
    <font>
      <b/>
      <sz val="12"/>
      <color rgb="FFFF0000"/>
      <name val="Times New Roman"/>
      <family val="1"/>
      <charset val="204"/>
    </font>
    <font>
      <sz val="12"/>
      <name val="Calibri"/>
      <family val="2"/>
      <charset val="204"/>
      <scheme val="minor"/>
    </font>
    <font>
      <b/>
      <sz val="12"/>
      <name val="Calibri"/>
      <family val="2"/>
      <charset val="204"/>
      <scheme val="minor"/>
    </font>
    <font>
      <sz val="12"/>
      <color rgb="FFFF0000"/>
      <name val="Calibri"/>
      <family val="2"/>
      <charset val="204"/>
      <scheme val="minor"/>
    </font>
    <font>
      <sz val="11"/>
      <name val="Times New Roman"/>
      <family val="1"/>
      <charset val="204"/>
    </font>
    <font>
      <b/>
      <sz val="11"/>
      <name val="Times New Roman"/>
      <family val="1"/>
      <charset val="204"/>
    </font>
    <font>
      <b/>
      <i/>
      <sz val="12"/>
      <name val="Times New Roman"/>
      <family val="1"/>
      <charset val="204"/>
    </font>
    <font>
      <i/>
      <sz val="12"/>
      <name val="Times New Roman"/>
      <family val="1"/>
      <charset val="204"/>
    </font>
    <font>
      <b/>
      <sz val="11"/>
      <color rgb="FFFF0000"/>
      <name val="Calibri"/>
      <family val="2"/>
      <charset val="204"/>
      <scheme val="minor"/>
    </font>
    <font>
      <sz val="11"/>
      <color rgb="FFFF0000"/>
      <name val="Times New Roman"/>
      <family val="1"/>
      <charset val="204"/>
    </font>
    <font>
      <sz val="10"/>
      <name val="Times New Roman"/>
      <family val="1"/>
      <charset val="204"/>
    </font>
    <font>
      <sz val="9"/>
      <name val="Times New Roman"/>
      <family val="1"/>
      <charset val="204"/>
    </font>
    <font>
      <b/>
      <sz val="12"/>
      <color rgb="FFFF0000"/>
      <name val="Calibri"/>
      <family val="2"/>
      <charset val="204"/>
      <scheme val="minor"/>
    </font>
    <font>
      <b/>
      <sz val="11"/>
      <color theme="1"/>
      <name val="Calibri"/>
      <family val="2"/>
      <charset val="204"/>
      <scheme val="minor"/>
    </font>
    <font>
      <b/>
      <sz val="12"/>
      <color theme="1"/>
      <name val="Times New Roman"/>
      <family val="1"/>
      <charset val="204"/>
    </font>
    <font>
      <b/>
      <sz val="11"/>
      <color theme="1"/>
      <name val="Times New Roman"/>
      <family val="1"/>
      <charset val="204"/>
    </font>
    <font>
      <sz val="11"/>
      <color theme="1"/>
      <name val="Times New Roman"/>
      <family val="1"/>
      <charset val="204"/>
    </font>
    <font>
      <sz val="12"/>
      <color theme="1"/>
      <name val="Times New Roman"/>
      <family val="1"/>
      <charset val="204"/>
    </font>
    <font>
      <sz val="16"/>
      <color theme="1"/>
      <name val="Calibri"/>
      <family val="2"/>
      <charset val="204"/>
      <scheme val="minor"/>
    </font>
    <font>
      <b/>
      <i/>
      <sz val="12"/>
      <color theme="1"/>
      <name val="Times New Roman"/>
      <family val="1"/>
      <charset val="204"/>
    </font>
    <font>
      <i/>
      <sz val="12"/>
      <color theme="1"/>
      <name val="Times New Roman"/>
      <family val="1"/>
      <charset val="204"/>
    </font>
    <font>
      <sz val="14"/>
      <color theme="1"/>
      <name val="Times New Roman"/>
      <family val="1"/>
      <charset val="204"/>
    </font>
    <font>
      <b/>
      <sz val="11"/>
      <name val="Times New Roman"/>
      <family val="1"/>
      <charset val="204"/>
    </font>
    <font>
      <sz val="14"/>
      <name val="Times New Roman"/>
      <family val="1"/>
      <charset val="204"/>
    </font>
    <font>
      <sz val="12"/>
      <name val="Times New Roman"/>
      <family val="1"/>
      <charset val="204"/>
    </font>
    <font>
      <b/>
      <sz val="16"/>
      <name val="Calibri"/>
      <family val="2"/>
      <charset val="204"/>
      <scheme val="minor"/>
    </font>
  </fonts>
  <fills count="20">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rgb="FFFFC000"/>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FFFF0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0" fontId="1" fillId="0" borderId="0"/>
    <xf numFmtId="0" fontId="8" fillId="0" borderId="0"/>
    <xf numFmtId="43" fontId="9" fillId="0" borderId="0" applyFont="0" applyFill="0" applyBorder="0" applyAlignment="0" applyProtection="0"/>
    <xf numFmtId="167" fontId="8" fillId="0" borderId="0" applyFont="0" applyFill="0" applyBorder="0" applyAlignment="0" applyProtection="0"/>
  </cellStyleXfs>
  <cellXfs count="554">
    <xf numFmtId="0" fontId="0" fillId="0" borderId="0" xfId="0"/>
    <xf numFmtId="0" fontId="2" fillId="0" borderId="0" xfId="1" applyFont="1" applyAlignment="1" applyProtection="1">
      <alignment horizontal="left" vertical="top" wrapText="1"/>
    </xf>
    <xf numFmtId="0" fontId="2" fillId="0" borderId="0" xfId="1" applyFont="1" applyAlignment="1" applyProtection="1">
      <alignment horizontal="justify" vertical="center" wrapText="1"/>
    </xf>
    <xf numFmtId="0" fontId="2" fillId="0" borderId="0" xfId="1" applyFont="1" applyAlignment="1" applyProtection="1">
      <alignment vertical="center" wrapText="1"/>
    </xf>
    <xf numFmtId="0" fontId="3" fillId="0" borderId="0" xfId="1" applyFont="1" applyAlignment="1" applyProtection="1">
      <alignment vertical="center" wrapText="1"/>
    </xf>
    <xf numFmtId="164" fontId="2" fillId="0" borderId="0" xfId="1" applyNumberFormat="1" applyFont="1" applyAlignment="1" applyProtection="1">
      <alignment vertical="center" wrapText="1"/>
    </xf>
    <xf numFmtId="164" fontId="4" fillId="0" borderId="0" xfId="1" applyNumberFormat="1" applyFont="1" applyAlignment="1" applyProtection="1">
      <alignment horizontal="left" vertical="center" wrapText="1"/>
    </xf>
    <xf numFmtId="0" fontId="5" fillId="0" borderId="0" xfId="1" applyFont="1" applyAlignment="1" applyProtection="1">
      <alignment vertical="center" wrapText="1"/>
    </xf>
    <xf numFmtId="0" fontId="10" fillId="0" borderId="0" xfId="1" applyFont="1" applyProtection="1"/>
    <xf numFmtId="0" fontId="10" fillId="0" borderId="0" xfId="1" applyFont="1" applyAlignment="1" applyProtection="1">
      <alignment vertical="top"/>
    </xf>
    <xf numFmtId="0" fontId="12" fillId="0" borderId="0" xfId="1" applyFont="1" applyProtection="1"/>
    <xf numFmtId="49" fontId="13" fillId="0" borderId="9" xfId="1" applyNumberFormat="1" applyFont="1" applyBorder="1" applyAlignment="1" applyProtection="1">
      <alignment horizontal="center" vertical="center" wrapText="1"/>
    </xf>
    <xf numFmtId="0" fontId="3" fillId="0" borderId="0" xfId="1" applyFont="1" applyAlignment="1" applyProtection="1">
      <alignment horizontal="left" vertical="top" wrapText="1"/>
    </xf>
    <xf numFmtId="0" fontId="3" fillId="0" borderId="0" xfId="1" applyFont="1" applyAlignment="1" applyProtection="1">
      <alignment horizontal="justify" vertical="center" wrapText="1"/>
    </xf>
    <xf numFmtId="164" fontId="3" fillId="0" borderId="0" xfId="1" applyNumberFormat="1" applyFont="1" applyAlignment="1" applyProtection="1">
      <alignment vertical="center" wrapText="1"/>
    </xf>
    <xf numFmtId="164" fontId="6" fillId="0" borderId="0" xfId="1" applyNumberFormat="1" applyFont="1" applyAlignment="1" applyProtection="1">
      <alignment horizontal="left" vertical="center" wrapText="1"/>
    </xf>
    <xf numFmtId="0" fontId="7" fillId="0" borderId="0" xfId="1" applyFont="1" applyAlignment="1" applyProtection="1">
      <alignment vertical="center" wrapText="1"/>
    </xf>
    <xf numFmtId="0" fontId="12" fillId="0" borderId="0" xfId="1" applyFont="1" applyAlignment="1" applyProtection="1">
      <alignment vertical="top"/>
    </xf>
    <xf numFmtId="0" fontId="10" fillId="0" borderId="0" xfId="1" applyFont="1" applyAlignment="1" applyProtection="1">
      <alignment vertical="center"/>
    </xf>
    <xf numFmtId="166" fontId="11" fillId="0" borderId="0" xfId="1" applyNumberFormat="1" applyFont="1" applyAlignment="1" applyProtection="1">
      <alignment vertical="center"/>
    </xf>
    <xf numFmtId="166" fontId="15" fillId="0" borderId="0" xfId="1" applyNumberFormat="1" applyFont="1" applyAlignment="1" applyProtection="1">
      <alignment vertical="center"/>
    </xf>
    <xf numFmtId="0" fontId="14" fillId="0" borderId="0" xfId="1" applyFont="1" applyAlignment="1" applyProtection="1">
      <alignment vertical="center"/>
    </xf>
    <xf numFmtId="0" fontId="12" fillId="0" borderId="0" xfId="1" applyFont="1" applyAlignment="1" applyProtection="1">
      <alignment vertical="center"/>
    </xf>
    <xf numFmtId="166" fontId="14" fillId="0" borderId="0" xfId="1" applyNumberFormat="1" applyFont="1" applyAlignment="1" applyProtection="1">
      <alignment vertical="center"/>
    </xf>
    <xf numFmtId="166" fontId="15" fillId="0" borderId="0" xfId="1" applyNumberFormat="1" applyFont="1" applyFill="1" applyAlignment="1" applyProtection="1">
      <alignment vertical="center"/>
    </xf>
    <xf numFmtId="0" fontId="14" fillId="0" borderId="0" xfId="1" applyFont="1" applyFill="1" applyAlignment="1" applyProtection="1">
      <alignment vertical="center"/>
    </xf>
    <xf numFmtId="0" fontId="12" fillId="0" borderId="0" xfId="1" applyFont="1" applyFill="1" applyAlignment="1" applyProtection="1">
      <alignment vertical="center"/>
    </xf>
    <xf numFmtId="166" fontId="18" fillId="0" borderId="0" xfId="1" applyNumberFormat="1" applyFont="1" applyFill="1" applyAlignment="1" applyProtection="1">
      <alignment vertical="center"/>
    </xf>
    <xf numFmtId="0" fontId="18" fillId="0" borderId="0" xfId="1" applyFont="1" applyFill="1" applyAlignment="1" applyProtection="1">
      <alignment vertical="center"/>
    </xf>
    <xf numFmtId="166" fontId="19" fillId="0" borderId="0" xfId="1" applyNumberFormat="1" applyFont="1" applyFill="1" applyAlignment="1" applyProtection="1">
      <alignment vertical="center"/>
    </xf>
    <xf numFmtId="0" fontId="20" fillId="0" borderId="0" xfId="1" applyFont="1" applyFill="1" applyAlignment="1" applyProtection="1">
      <alignment vertical="center"/>
    </xf>
    <xf numFmtId="0" fontId="19" fillId="0" borderId="0" xfId="1" applyFont="1" applyFill="1" applyAlignment="1" applyProtection="1">
      <alignment vertical="center"/>
    </xf>
    <xf numFmtId="0" fontId="12" fillId="0" borderId="0" xfId="1" applyFont="1" applyFill="1" applyProtection="1"/>
    <xf numFmtId="0" fontId="3" fillId="0" borderId="0" xfId="1" applyFont="1" applyProtection="1"/>
    <xf numFmtId="164" fontId="3" fillId="0" borderId="0" xfId="1" applyNumberFormat="1" applyFont="1" applyAlignment="1" applyProtection="1">
      <alignment horizontal="left" vertical="center" wrapText="1"/>
    </xf>
    <xf numFmtId="164" fontId="13" fillId="0" borderId="0" xfId="1" applyNumberFormat="1" applyFont="1" applyAlignment="1" applyProtection="1">
      <alignment vertical="center" wrapText="1"/>
    </xf>
    <xf numFmtId="164" fontId="13" fillId="0" borderId="1" xfId="1" applyNumberFormat="1" applyFont="1" applyBorder="1" applyAlignment="1" applyProtection="1">
      <alignment vertical="center" wrapText="1"/>
    </xf>
    <xf numFmtId="164" fontId="3" fillId="0" borderId="1" xfId="1" applyNumberFormat="1" applyFont="1" applyBorder="1" applyAlignment="1" applyProtection="1">
      <alignment horizontal="right" vertical="center" wrapText="1"/>
    </xf>
    <xf numFmtId="0" fontId="13" fillId="0" borderId="9" xfId="1" applyFont="1" applyBorder="1" applyAlignment="1" applyProtection="1">
      <alignment horizontal="center" vertical="center" wrapText="1"/>
    </xf>
    <xf numFmtId="14" fontId="13" fillId="0" borderId="9" xfId="1" applyNumberFormat="1" applyFont="1" applyBorder="1" applyAlignment="1" applyProtection="1">
      <alignment horizontal="center" vertical="center" wrapText="1"/>
    </xf>
    <xf numFmtId="165" fontId="3" fillId="0" borderId="9" xfId="1" applyNumberFormat="1" applyFont="1" applyFill="1" applyBorder="1" applyAlignment="1" applyProtection="1">
      <alignment horizontal="center" vertical="center" wrapText="1"/>
    </xf>
    <xf numFmtId="0" fontId="3" fillId="0" borderId="0" xfId="1" applyFont="1" applyFill="1" applyProtection="1"/>
    <xf numFmtId="0" fontId="13" fillId="0" borderId="0" xfId="1" applyFont="1" applyFill="1" applyAlignment="1" applyProtection="1">
      <alignment vertical="center"/>
    </xf>
    <xf numFmtId="0" fontId="2" fillId="0" borderId="9" xfId="1" applyFont="1" applyFill="1" applyBorder="1" applyAlignment="1" applyProtection="1">
      <alignment vertical="center" wrapText="1"/>
    </xf>
    <xf numFmtId="0" fontId="3" fillId="0" borderId="0" xfId="1" applyFont="1" applyFill="1" applyAlignment="1" applyProtection="1">
      <alignment vertical="center"/>
    </xf>
    <xf numFmtId="0" fontId="2" fillId="0" borderId="9" xfId="1" applyFont="1" applyBorder="1" applyAlignment="1" applyProtection="1">
      <alignment vertical="center"/>
    </xf>
    <xf numFmtId="0" fontId="2" fillId="0" borderId="9" xfId="1" applyFont="1" applyBorder="1" applyAlignment="1" applyProtection="1">
      <alignment vertical="center" wrapText="1"/>
    </xf>
    <xf numFmtId="0" fontId="2" fillId="0" borderId="0" xfId="1" applyFont="1" applyAlignment="1" applyProtection="1">
      <alignment vertical="center"/>
    </xf>
    <xf numFmtId="0" fontId="21" fillId="0" borderId="9" xfId="1" applyFont="1" applyBorder="1" applyAlignment="1" applyProtection="1">
      <alignment vertical="center" wrapText="1"/>
    </xf>
    <xf numFmtId="166" fontId="3" fillId="0" borderId="0" xfId="1" applyNumberFormat="1" applyFont="1" applyAlignment="1" applyProtection="1">
      <alignment vertical="center"/>
    </xf>
    <xf numFmtId="0" fontId="3" fillId="0" borderId="0" xfId="1" applyFont="1" applyAlignment="1" applyProtection="1">
      <alignment vertical="center"/>
    </xf>
    <xf numFmtId="166" fontId="3" fillId="0" borderId="0" xfId="1" applyNumberFormat="1" applyFont="1" applyFill="1" applyAlignment="1" applyProtection="1">
      <alignment vertical="center"/>
    </xf>
    <xf numFmtId="0" fontId="2" fillId="2" borderId="9" xfId="1" applyFont="1" applyFill="1" applyBorder="1" applyAlignment="1" applyProtection="1">
      <alignment vertical="center" wrapText="1"/>
    </xf>
    <xf numFmtId="0" fontId="2" fillId="0" borderId="0" xfId="1" applyFont="1" applyProtection="1"/>
    <xf numFmtId="0" fontId="2" fillId="0" borderId="0" xfId="1" applyFont="1" applyAlignment="1" applyProtection="1">
      <alignment vertical="top"/>
    </xf>
    <xf numFmtId="0" fontId="22" fillId="0" borderId="0" xfId="1" applyFont="1" applyProtection="1"/>
    <xf numFmtId="165" fontId="3" fillId="0" borderId="9" xfId="1" applyNumberFormat="1" applyFont="1" applyBorder="1" applyAlignment="1" applyProtection="1">
      <alignment horizontal="center" vertical="center" wrapText="1"/>
    </xf>
    <xf numFmtId="0" fontId="13" fillId="0" borderId="9" xfId="1" applyFont="1" applyBorder="1" applyAlignment="1" applyProtection="1">
      <alignment horizontal="left" vertical="center" wrapText="1"/>
    </xf>
    <xf numFmtId="166" fontId="13" fillId="0" borderId="9" xfId="1" applyNumberFormat="1" applyFont="1" applyBorder="1" applyAlignment="1" applyProtection="1">
      <alignment horizontal="center" vertical="center"/>
    </xf>
    <xf numFmtId="166" fontId="13" fillId="0" borderId="9" xfId="1" applyNumberFormat="1" applyFont="1" applyBorder="1" applyAlignment="1" applyProtection="1">
      <alignment horizontal="center" vertical="center"/>
      <protection locked="0"/>
    </xf>
    <xf numFmtId="0" fontId="13" fillId="0" borderId="9" xfId="1" applyFont="1" applyBorder="1" applyAlignment="1" applyProtection="1">
      <alignment vertical="center" wrapText="1"/>
    </xf>
    <xf numFmtId="0" fontId="3" fillId="0" borderId="9" xfId="1" applyFont="1" applyBorder="1" applyAlignment="1" applyProtection="1">
      <alignment horizontal="left" vertical="center" wrapText="1"/>
    </xf>
    <xf numFmtId="166" fontId="3" fillId="0" borderId="9" xfId="1" applyNumberFormat="1" applyFont="1" applyBorder="1" applyAlignment="1" applyProtection="1">
      <alignment horizontal="center" vertical="center"/>
    </xf>
    <xf numFmtId="166" fontId="3" fillId="0" borderId="9" xfId="1" applyNumberFormat="1" applyFont="1" applyBorder="1" applyAlignment="1" applyProtection="1">
      <alignment horizontal="center" vertical="center"/>
      <protection locked="0"/>
    </xf>
    <xf numFmtId="0" fontId="3" fillId="0" borderId="9" xfId="1" applyFont="1" applyBorder="1" applyAlignment="1" applyProtection="1">
      <alignment vertical="center" wrapText="1"/>
    </xf>
    <xf numFmtId="0" fontId="3" fillId="2" borderId="9" xfId="1" applyFont="1" applyFill="1" applyBorder="1" applyAlignment="1" applyProtection="1">
      <alignment horizontal="left" vertical="center" wrapText="1"/>
    </xf>
    <xf numFmtId="0" fontId="22" fillId="0" borderId="9" xfId="1" applyFont="1" applyBorder="1" applyAlignment="1" applyProtection="1">
      <alignment vertical="center"/>
    </xf>
    <xf numFmtId="166" fontId="3" fillId="0" borderId="9" xfId="1" applyNumberFormat="1" applyFont="1" applyFill="1" applyBorder="1" applyAlignment="1" applyProtection="1">
      <alignment horizontal="center" vertical="center"/>
      <protection locked="0"/>
    </xf>
    <xf numFmtId="0" fontId="24" fillId="0" borderId="9" xfId="1" applyFont="1" applyBorder="1" applyAlignment="1" applyProtection="1">
      <alignment vertical="center"/>
    </xf>
    <xf numFmtId="0" fontId="13" fillId="0" borderId="9" xfId="1" applyFont="1" applyFill="1" applyBorder="1" applyAlignment="1" applyProtection="1">
      <alignment horizontal="left" vertical="center" wrapText="1"/>
    </xf>
    <xf numFmtId="166" fontId="13" fillId="0" borderId="9" xfId="1" applyNumberFormat="1" applyFont="1" applyFill="1" applyBorder="1" applyAlignment="1" applyProtection="1">
      <alignment horizontal="center" vertical="center"/>
    </xf>
    <xf numFmtId="166" fontId="13" fillId="0" borderId="9" xfId="1" applyNumberFormat="1" applyFont="1" applyFill="1" applyBorder="1" applyAlignment="1" applyProtection="1">
      <alignment horizontal="center" vertical="center"/>
      <protection locked="0"/>
    </xf>
    <xf numFmtId="0" fontId="13" fillId="0" borderId="9" xfId="1" applyFont="1" applyFill="1" applyBorder="1" applyAlignment="1" applyProtection="1">
      <alignment vertical="center" wrapText="1"/>
    </xf>
    <xf numFmtId="0" fontId="3" fillId="0" borderId="9" xfId="1" applyFont="1" applyFill="1" applyBorder="1" applyAlignment="1" applyProtection="1">
      <alignment horizontal="left" vertical="center" wrapText="1"/>
    </xf>
    <xf numFmtId="166" fontId="3" fillId="0" borderId="9" xfId="1" applyNumberFormat="1" applyFont="1" applyFill="1" applyBorder="1" applyAlignment="1" applyProtection="1">
      <alignment horizontal="center" vertical="center"/>
    </xf>
    <xf numFmtId="0" fontId="3" fillId="0" borderId="9" xfId="1" applyFont="1" applyFill="1" applyBorder="1" applyAlignment="1" applyProtection="1">
      <alignment vertical="center" wrapText="1"/>
    </xf>
    <xf numFmtId="166" fontId="13" fillId="0" borderId="0" xfId="1" applyNumberFormat="1" applyFont="1" applyAlignment="1" applyProtection="1">
      <alignment vertical="center"/>
    </xf>
    <xf numFmtId="0" fontId="13" fillId="0" borderId="0" xfId="1" applyFont="1" applyAlignment="1" applyProtection="1">
      <alignment vertical="center"/>
    </xf>
    <xf numFmtId="0" fontId="2" fillId="2" borderId="9" xfId="1" applyFont="1" applyFill="1" applyBorder="1" applyAlignment="1" applyProtection="1">
      <alignment vertical="center"/>
    </xf>
    <xf numFmtId="166" fontId="2" fillId="0" borderId="0" xfId="1" applyNumberFormat="1" applyFont="1" applyFill="1" applyAlignment="1" applyProtection="1">
      <alignment vertical="center"/>
    </xf>
    <xf numFmtId="0" fontId="2" fillId="0" borderId="0" xfId="1" applyFont="1" applyFill="1" applyAlignment="1" applyProtection="1">
      <alignment vertical="center"/>
    </xf>
    <xf numFmtId="0" fontId="13" fillId="2" borderId="9" xfId="1" applyFont="1" applyFill="1" applyBorder="1" applyAlignment="1" applyProtection="1">
      <alignment horizontal="left" vertical="center" wrapText="1"/>
    </xf>
    <xf numFmtId="166" fontId="13" fillId="2" borderId="9" xfId="1" applyNumberFormat="1" applyFont="1" applyFill="1" applyBorder="1" applyAlignment="1" applyProtection="1">
      <alignment horizontal="center" vertical="center"/>
    </xf>
    <xf numFmtId="166" fontId="13" fillId="2" borderId="9" xfId="1" applyNumberFormat="1" applyFont="1" applyFill="1" applyBorder="1" applyAlignment="1" applyProtection="1">
      <alignment horizontal="center" vertical="center"/>
      <protection locked="0"/>
    </xf>
    <xf numFmtId="0" fontId="13" fillId="2" borderId="9" xfId="1" applyFont="1" applyFill="1" applyBorder="1" applyAlignment="1" applyProtection="1">
      <alignment vertical="center" wrapText="1"/>
    </xf>
    <xf numFmtId="166" fontId="3" fillId="2" borderId="9" xfId="1" applyNumberFormat="1" applyFont="1" applyFill="1" applyBorder="1" applyAlignment="1" applyProtection="1">
      <alignment horizontal="center" vertical="center"/>
    </xf>
    <xf numFmtId="166" fontId="3" fillId="2" borderId="9" xfId="1" applyNumberFormat="1" applyFont="1" applyFill="1" applyBorder="1" applyAlignment="1" applyProtection="1">
      <alignment horizontal="center" vertical="center"/>
      <protection locked="0"/>
    </xf>
    <xf numFmtId="0" fontId="3" fillId="2" borderId="9" xfId="1" applyFont="1" applyFill="1" applyBorder="1" applyAlignment="1" applyProtection="1">
      <alignment vertical="center" wrapText="1"/>
    </xf>
    <xf numFmtId="0" fontId="13" fillId="0" borderId="5" xfId="1" applyFont="1" applyBorder="1" applyAlignment="1" applyProtection="1">
      <alignment horizontal="center" vertical="center"/>
    </xf>
    <xf numFmtId="0" fontId="2" fillId="0" borderId="9" xfId="1" applyFont="1" applyFill="1" applyBorder="1" applyAlignment="1" applyProtection="1">
      <alignment vertical="center"/>
    </xf>
    <xf numFmtId="0" fontId="13" fillId="0" borderId="5" xfId="1" applyFont="1" applyFill="1" applyBorder="1" applyAlignment="1" applyProtection="1">
      <alignment horizontal="center" vertical="center"/>
    </xf>
    <xf numFmtId="0" fontId="24" fillId="0" borderId="9" xfId="1" applyFont="1" applyBorder="1" applyProtection="1"/>
    <xf numFmtId="0" fontId="24" fillId="0" borderId="0" xfId="1" applyFont="1" applyProtection="1"/>
    <xf numFmtId="164" fontId="21" fillId="0" borderId="0" xfId="1" applyNumberFormat="1" applyFont="1" applyAlignment="1" applyProtection="1">
      <alignment vertical="center" wrapText="1"/>
    </xf>
    <xf numFmtId="164" fontId="21" fillId="0" borderId="1" xfId="1" applyNumberFormat="1" applyFont="1" applyBorder="1" applyAlignment="1" applyProtection="1">
      <alignment vertical="center" wrapText="1"/>
    </xf>
    <xf numFmtId="164" fontId="2" fillId="0" borderId="1" xfId="1" applyNumberFormat="1" applyFont="1" applyBorder="1" applyAlignment="1" applyProtection="1">
      <alignment horizontal="right" vertical="center" wrapText="1"/>
    </xf>
    <xf numFmtId="164" fontId="2" fillId="0" borderId="0" xfId="1" applyNumberFormat="1" applyFont="1" applyAlignment="1" applyProtection="1">
      <alignment horizontal="left" vertical="center" wrapText="1"/>
    </xf>
    <xf numFmtId="0" fontId="13" fillId="0" borderId="9" xfId="1" applyFont="1" applyBorder="1" applyAlignment="1" applyProtection="1">
      <alignment horizontal="left" vertical="top" wrapText="1"/>
    </xf>
    <xf numFmtId="166" fontId="13" fillId="0" borderId="9" xfId="1" applyNumberFormat="1" applyFont="1" applyBorder="1" applyAlignment="1" applyProtection="1">
      <alignment horizontal="center"/>
    </xf>
    <xf numFmtId="166" fontId="13" fillId="0" borderId="9" xfId="1" applyNumberFormat="1" applyFont="1" applyBorder="1" applyAlignment="1" applyProtection="1">
      <alignment horizontal="center"/>
      <protection locked="0"/>
    </xf>
    <xf numFmtId="0" fontId="13" fillId="0" borderId="0" xfId="1" applyFont="1" applyProtection="1"/>
    <xf numFmtId="0" fontId="3" fillId="0" borderId="9" xfId="1" applyFont="1" applyBorder="1" applyAlignment="1" applyProtection="1">
      <alignment horizontal="left" vertical="top" wrapText="1"/>
    </xf>
    <xf numFmtId="166" fontId="3" fillId="0" borderId="9" xfId="1" applyNumberFormat="1" applyFont="1" applyBorder="1" applyAlignment="1" applyProtection="1">
      <alignment horizontal="center"/>
    </xf>
    <xf numFmtId="166" fontId="3" fillId="0" borderId="9" xfId="1" applyNumberFormat="1" applyFont="1" applyBorder="1" applyAlignment="1" applyProtection="1">
      <alignment horizontal="center"/>
      <protection locked="0"/>
    </xf>
    <xf numFmtId="0" fontId="3" fillId="0" borderId="9" xfId="1" applyFont="1" applyBorder="1" applyProtection="1"/>
    <xf numFmtId="166" fontId="13" fillId="0" borderId="0" xfId="1" applyNumberFormat="1" applyFont="1" applyProtection="1"/>
    <xf numFmtId="166" fontId="3" fillId="0" borderId="0" xfId="1" applyNumberFormat="1" applyFont="1" applyProtection="1"/>
    <xf numFmtId="0" fontId="3" fillId="0" borderId="9" xfId="1" applyFont="1" applyBorder="1" applyAlignment="1" applyProtection="1">
      <alignment vertical="center"/>
    </xf>
    <xf numFmtId="0" fontId="13" fillId="0" borderId="9" xfId="1" applyFont="1" applyFill="1" applyBorder="1" applyAlignment="1" applyProtection="1">
      <alignment horizontal="left" vertical="top" wrapText="1"/>
    </xf>
    <xf numFmtId="166" fontId="13" fillId="0" borderId="9" xfId="1" applyNumberFormat="1" applyFont="1" applyFill="1" applyBorder="1" applyAlignment="1" applyProtection="1">
      <alignment horizontal="center"/>
    </xf>
    <xf numFmtId="166" fontId="13" fillId="0" borderId="9" xfId="1" applyNumberFormat="1" applyFont="1" applyFill="1" applyBorder="1" applyAlignment="1" applyProtection="1">
      <alignment horizontal="center"/>
      <protection locked="0"/>
    </xf>
    <xf numFmtId="0" fontId="3" fillId="0" borderId="9" xfId="1" applyFont="1" applyBorder="1" applyAlignment="1" applyProtection="1">
      <alignment horizontal="justify" vertical="center" wrapText="1"/>
    </xf>
    <xf numFmtId="0" fontId="3" fillId="0" borderId="9" xfId="1" applyFont="1" applyFill="1" applyBorder="1" applyAlignment="1" applyProtection="1">
      <alignment horizontal="left" vertical="top" wrapText="1"/>
    </xf>
    <xf numFmtId="166" fontId="3" fillId="0" borderId="9" xfId="1" applyNumberFormat="1" applyFont="1" applyFill="1" applyBorder="1" applyAlignment="1" applyProtection="1">
      <alignment horizontal="center"/>
    </xf>
    <xf numFmtId="166" fontId="3" fillId="0" borderId="9" xfId="1" applyNumberFormat="1" applyFont="1" applyFill="1" applyBorder="1" applyAlignment="1" applyProtection="1">
      <alignment horizontal="center"/>
      <protection locked="0"/>
    </xf>
    <xf numFmtId="0" fontId="21" fillId="0" borderId="5" xfId="1" applyFont="1" applyBorder="1" applyAlignment="1" applyProtection="1">
      <alignment horizontal="center" vertical="center"/>
    </xf>
    <xf numFmtId="0" fontId="13" fillId="0" borderId="5" xfId="1" applyFont="1" applyBorder="1" applyAlignment="1" applyProtection="1">
      <alignment horizontal="center" vertical="center"/>
    </xf>
    <xf numFmtId="0" fontId="3" fillId="0" borderId="5" xfId="1" applyFont="1" applyBorder="1" applyAlignment="1" applyProtection="1">
      <alignment horizontal="center" vertical="center"/>
    </xf>
    <xf numFmtId="0" fontId="13" fillId="0" borderId="5" xfId="1" applyFont="1" applyBorder="1" applyAlignment="1" applyProtection="1">
      <alignment horizontal="center" vertical="center"/>
    </xf>
    <xf numFmtId="0" fontId="25" fillId="0" borderId="0" xfId="1" applyFont="1" applyAlignment="1" applyProtection="1">
      <alignment horizontal="left" vertical="top" wrapText="1"/>
    </xf>
    <xf numFmtId="0" fontId="3" fillId="0" borderId="0" xfId="1" applyFont="1" applyFill="1" applyAlignment="1" applyProtection="1">
      <alignment horizontal="justify" vertical="center" wrapText="1"/>
    </xf>
    <xf numFmtId="0" fontId="13" fillId="0" borderId="9" xfId="1" applyFont="1" applyFill="1" applyBorder="1" applyAlignment="1" applyProtection="1">
      <alignment horizontal="center" vertical="center" wrapText="1"/>
    </xf>
    <xf numFmtId="165" fontId="25" fillId="0" borderId="9" xfId="1" applyNumberFormat="1" applyFont="1" applyFill="1" applyBorder="1" applyAlignment="1" applyProtection="1">
      <alignment horizontal="center" vertical="center" wrapText="1"/>
    </xf>
    <xf numFmtId="0" fontId="26" fillId="0" borderId="9" xfId="1" applyFont="1" applyFill="1" applyBorder="1" applyAlignment="1" applyProtection="1">
      <alignment horizontal="left" vertical="center" wrapText="1"/>
    </xf>
    <xf numFmtId="0" fontId="25" fillId="0" borderId="9" xfId="1" applyFont="1" applyFill="1" applyBorder="1" applyAlignment="1" applyProtection="1">
      <alignment horizontal="left" vertical="center" wrapText="1"/>
    </xf>
    <xf numFmtId="0" fontId="26" fillId="0" borderId="9" xfId="1" applyFont="1" applyBorder="1" applyAlignment="1" applyProtection="1">
      <alignment horizontal="left" vertical="center" wrapText="1"/>
    </xf>
    <xf numFmtId="0" fontId="25" fillId="0" borderId="9" xfId="1" applyFont="1" applyBorder="1" applyAlignment="1" applyProtection="1">
      <alignment horizontal="left" vertical="center" wrapText="1"/>
    </xf>
    <xf numFmtId="0" fontId="13" fillId="0" borderId="5" xfId="1" applyFont="1" applyBorder="1" applyAlignment="1" applyProtection="1">
      <alignment vertical="center"/>
    </xf>
    <xf numFmtId="0" fontId="13" fillId="0" borderId="8" xfId="1" applyFont="1" applyBorder="1" applyAlignment="1" applyProtection="1">
      <alignment vertical="center"/>
    </xf>
    <xf numFmtId="0" fontId="3" fillId="0" borderId="9" xfId="1" applyFont="1" applyFill="1" applyBorder="1" applyAlignment="1" applyProtection="1">
      <alignment vertical="center"/>
    </xf>
    <xf numFmtId="0" fontId="10" fillId="0" borderId="0" xfId="1" applyFont="1" applyFill="1" applyProtection="1"/>
    <xf numFmtId="0" fontId="29" fillId="0" borderId="0" xfId="1" applyFont="1" applyAlignment="1" applyProtection="1">
      <alignment vertical="center"/>
    </xf>
    <xf numFmtId="0" fontId="23" fillId="0" borderId="9" xfId="1" applyFont="1" applyFill="1" applyBorder="1" applyAlignment="1" applyProtection="1">
      <alignment horizontal="center" vertical="center"/>
    </xf>
    <xf numFmtId="166" fontId="11" fillId="0" borderId="0" xfId="1" applyNumberFormat="1" applyFont="1" applyFill="1" applyAlignment="1" applyProtection="1">
      <alignment vertical="center"/>
    </xf>
    <xf numFmtId="0" fontId="10" fillId="0" borderId="0" xfId="1" applyFont="1" applyFill="1" applyAlignment="1" applyProtection="1">
      <alignment vertical="center"/>
    </xf>
    <xf numFmtId="166" fontId="3" fillId="0" borderId="9" xfId="1" applyNumberFormat="1" applyFont="1" applyFill="1" applyBorder="1" applyAlignment="1" applyProtection="1">
      <alignment horizontal="center" wrapText="1"/>
      <protection locked="0"/>
    </xf>
    <xf numFmtId="0" fontId="13" fillId="0" borderId="9" xfId="1" applyFont="1" applyFill="1" applyBorder="1" applyAlignment="1" applyProtection="1">
      <alignment horizontal="center" vertical="center"/>
    </xf>
    <xf numFmtId="166" fontId="2" fillId="0" borderId="0" xfId="1" applyNumberFormat="1" applyFont="1" applyProtection="1"/>
    <xf numFmtId="0" fontId="21" fillId="0" borderId="0" xfId="1" applyFont="1" applyProtection="1"/>
    <xf numFmtId="0" fontId="2" fillId="0" borderId="9" xfId="1" applyFont="1" applyBorder="1" applyAlignment="1" applyProtection="1">
      <alignment horizontal="justify" vertical="center" wrapText="1"/>
    </xf>
    <xf numFmtId="0" fontId="30" fillId="0" borderId="9" xfId="1" applyFont="1" applyBorder="1" applyAlignment="1" applyProtection="1">
      <alignment horizontal="left" vertical="center" wrapText="1"/>
    </xf>
    <xf numFmtId="166" fontId="2" fillId="0" borderId="9" xfId="1" applyNumberFormat="1" applyFont="1" applyFill="1" applyBorder="1" applyAlignment="1" applyProtection="1">
      <alignment horizontal="center" vertical="center"/>
    </xf>
    <xf numFmtId="166" fontId="2" fillId="0" borderId="9" xfId="1" applyNumberFormat="1" applyFont="1" applyBorder="1" applyAlignment="1" applyProtection="1">
      <alignment horizontal="center" vertical="center"/>
    </xf>
    <xf numFmtId="166" fontId="2" fillId="0" borderId="9" xfId="1" applyNumberFormat="1" applyFont="1" applyFill="1" applyBorder="1" applyAlignment="1" applyProtection="1">
      <alignment horizontal="center" vertical="center"/>
      <protection locked="0"/>
    </xf>
    <xf numFmtId="0" fontId="31" fillId="0" borderId="9" xfId="1" applyFont="1" applyBorder="1" applyAlignment="1" applyProtection="1">
      <alignment vertical="center" wrapText="1"/>
    </xf>
    <xf numFmtId="0" fontId="31" fillId="0" borderId="9" xfId="1" applyFont="1" applyBorder="1" applyAlignment="1" applyProtection="1">
      <alignment horizontal="left" vertical="center" wrapText="1"/>
    </xf>
    <xf numFmtId="0" fontId="32" fillId="0" borderId="9" xfId="1" applyFont="1" applyBorder="1" applyAlignment="1" applyProtection="1">
      <alignment vertical="center" wrapText="1"/>
    </xf>
    <xf numFmtId="0" fontId="22" fillId="0" borderId="0" xfId="1" applyFont="1" applyFill="1" applyProtection="1"/>
    <xf numFmtId="164" fontId="13" fillId="0" borderId="0" xfId="1" applyNumberFormat="1" applyFont="1" applyFill="1" applyAlignment="1" applyProtection="1">
      <alignment vertical="center" wrapText="1"/>
    </xf>
    <xf numFmtId="164" fontId="13" fillId="0" borderId="1" xfId="1" applyNumberFormat="1" applyFont="1" applyFill="1" applyBorder="1" applyAlignment="1" applyProtection="1">
      <alignment vertical="center" wrapText="1"/>
    </xf>
    <xf numFmtId="164" fontId="3" fillId="0" borderId="1" xfId="1" applyNumberFormat="1" applyFont="1" applyFill="1" applyBorder="1" applyAlignment="1" applyProtection="1">
      <alignment horizontal="right" vertical="center" wrapText="1"/>
    </xf>
    <xf numFmtId="14" fontId="13" fillId="0" borderId="9" xfId="1" applyNumberFormat="1" applyFont="1" applyFill="1" applyBorder="1" applyAlignment="1" applyProtection="1">
      <alignment horizontal="center" vertical="center" wrapText="1"/>
    </xf>
    <xf numFmtId="49" fontId="13" fillId="0" borderId="9" xfId="1" applyNumberFormat="1" applyFont="1" applyFill="1" applyBorder="1" applyAlignment="1" applyProtection="1">
      <alignment horizontal="center" vertical="center" wrapText="1"/>
    </xf>
    <xf numFmtId="0" fontId="13" fillId="0" borderId="5" xfId="1" applyFont="1" applyBorder="1" applyAlignment="1" applyProtection="1">
      <alignment horizontal="center" vertical="center"/>
    </xf>
    <xf numFmtId="0" fontId="13" fillId="0" borderId="5" xfId="1" applyFont="1" applyFill="1" applyBorder="1" applyAlignment="1" applyProtection="1">
      <alignment horizontal="center" vertical="center"/>
    </xf>
    <xf numFmtId="0" fontId="3" fillId="0" borderId="5" xfId="1" applyFont="1" applyBorder="1" applyAlignment="1" applyProtection="1">
      <alignment horizontal="center" vertical="center"/>
    </xf>
    <xf numFmtId="0" fontId="21" fillId="0" borderId="5" xfId="1" applyFont="1" applyBorder="1" applyAlignment="1" applyProtection="1">
      <alignment horizontal="center" vertical="center"/>
    </xf>
    <xf numFmtId="166" fontId="2" fillId="0" borderId="9" xfId="1" applyNumberFormat="1" applyFont="1" applyBorder="1" applyAlignment="1" applyProtection="1">
      <alignment horizontal="center" vertical="center"/>
      <protection locked="0"/>
    </xf>
    <xf numFmtId="0" fontId="21" fillId="0" borderId="9" xfId="1" applyFont="1" applyFill="1" applyBorder="1" applyAlignment="1" applyProtection="1">
      <alignment vertical="center" wrapText="1"/>
    </xf>
    <xf numFmtId="0" fontId="23" fillId="0" borderId="9" xfId="1" applyFont="1" applyBorder="1" applyAlignment="1" applyProtection="1">
      <alignment horizontal="center" vertical="center"/>
    </xf>
    <xf numFmtId="166" fontId="29" fillId="0" borderId="0" xfId="1" applyNumberFormat="1" applyFont="1" applyAlignment="1" applyProtection="1">
      <alignment vertical="center"/>
    </xf>
    <xf numFmtId="166" fontId="3" fillId="0" borderId="9" xfId="1" applyNumberFormat="1" applyFont="1" applyFill="1" applyBorder="1" applyAlignment="1" applyProtection="1">
      <alignment horizontal="center" vertical="center" wrapText="1"/>
      <protection locked="0"/>
    </xf>
    <xf numFmtId="166" fontId="3" fillId="0" borderId="0" xfId="1" applyNumberFormat="1" applyFont="1" applyAlignment="1" applyProtection="1">
      <alignment horizontal="justify" vertical="center" wrapText="1"/>
    </xf>
    <xf numFmtId="166" fontId="14" fillId="0" borderId="0" xfId="1" applyNumberFormat="1" applyFont="1" applyFill="1" applyAlignment="1" applyProtection="1">
      <alignment vertical="center"/>
    </xf>
    <xf numFmtId="0" fontId="13" fillId="0" borderId="5" xfId="1" applyFont="1" applyBorder="1" applyAlignment="1" applyProtection="1">
      <alignment horizontal="center" vertical="center"/>
    </xf>
    <xf numFmtId="0" fontId="3" fillId="0" borderId="5" xfId="1" applyFont="1" applyBorder="1" applyAlignment="1" applyProtection="1">
      <alignment horizontal="center" vertical="center"/>
    </xf>
    <xf numFmtId="0" fontId="2" fillId="0" borderId="5" xfId="1" applyFont="1" applyBorder="1" applyAlignment="1" applyProtection="1">
      <alignment horizontal="center" vertical="center"/>
    </xf>
    <xf numFmtId="0" fontId="36" fillId="0" borderId="9" xfId="1" applyFont="1" applyBorder="1" applyAlignment="1" applyProtection="1">
      <alignment horizontal="left" vertical="center" wrapText="1"/>
    </xf>
    <xf numFmtId="166" fontId="35" fillId="0" borderId="9" xfId="1" applyNumberFormat="1" applyFont="1" applyFill="1" applyBorder="1" applyAlignment="1" applyProtection="1">
      <alignment horizontal="center" vertical="center"/>
    </xf>
    <xf numFmtId="166" fontId="35" fillId="0" borderId="9" xfId="1" applyNumberFormat="1" applyFont="1" applyBorder="1" applyAlignment="1" applyProtection="1">
      <alignment horizontal="center" vertical="center"/>
    </xf>
    <xf numFmtId="0" fontId="35" fillId="0" borderId="9" xfId="1" applyFont="1" applyBorder="1" applyAlignment="1" applyProtection="1">
      <alignment vertical="center" wrapText="1"/>
    </xf>
    <xf numFmtId="166" fontId="34" fillId="0" borderId="0" xfId="1" applyNumberFormat="1" applyFont="1" applyAlignment="1" applyProtection="1">
      <alignment vertical="center"/>
    </xf>
    <xf numFmtId="0" fontId="34" fillId="0" borderId="0" xfId="1" applyFont="1" applyAlignment="1" applyProtection="1">
      <alignment vertical="center"/>
    </xf>
    <xf numFmtId="0" fontId="37" fillId="0" borderId="9" xfId="1" applyFont="1" applyBorder="1" applyAlignment="1" applyProtection="1">
      <alignment horizontal="left" vertical="center" wrapText="1"/>
    </xf>
    <xf numFmtId="166" fontId="38" fillId="0" borderId="9" xfId="1" applyNumberFormat="1" applyFont="1" applyFill="1" applyBorder="1" applyAlignment="1" applyProtection="1">
      <alignment horizontal="center" vertical="center"/>
    </xf>
    <xf numFmtId="166" fontId="38" fillId="0" borderId="9" xfId="1" applyNumberFormat="1" applyFont="1" applyBorder="1" applyAlignment="1" applyProtection="1">
      <alignment horizontal="center" vertical="center"/>
    </xf>
    <xf numFmtId="0" fontId="38" fillId="0" borderId="9" xfId="1" applyFont="1" applyBorder="1" applyAlignment="1" applyProtection="1">
      <alignment vertical="center" wrapText="1"/>
    </xf>
    <xf numFmtId="166" fontId="39" fillId="0" borderId="0" xfId="1" applyNumberFormat="1" applyFont="1" applyAlignment="1" applyProtection="1">
      <alignment vertical="center"/>
    </xf>
    <xf numFmtId="0" fontId="1" fillId="0" borderId="0" xfId="1" applyFont="1" applyAlignment="1" applyProtection="1">
      <alignment vertical="center"/>
    </xf>
    <xf numFmtId="166" fontId="35" fillId="0" borderId="9" xfId="1" applyNumberFormat="1" applyFont="1" applyBorder="1" applyAlignment="1" applyProtection="1">
      <alignment horizontal="center" vertical="center"/>
      <protection locked="0"/>
    </xf>
    <xf numFmtId="166" fontId="38" fillId="0" borderId="9" xfId="1" applyNumberFormat="1" applyFont="1" applyBorder="1" applyAlignment="1" applyProtection="1">
      <alignment horizontal="center" vertical="center"/>
      <protection locked="0"/>
    </xf>
    <xf numFmtId="0" fontId="38" fillId="0" borderId="5" xfId="1" applyFont="1" applyBorder="1" applyAlignment="1" applyProtection="1">
      <alignment horizontal="center" vertical="center"/>
    </xf>
    <xf numFmtId="0" fontId="13" fillId="0" borderId="9" xfId="1" applyFont="1" applyBorder="1" applyAlignment="1" applyProtection="1">
      <alignment horizontal="justify" vertical="center" wrapText="1"/>
    </xf>
    <xf numFmtId="0" fontId="13" fillId="0" borderId="9" xfId="1" applyNumberFormat="1" applyFont="1" applyFill="1" applyBorder="1" applyAlignment="1" applyProtection="1">
      <alignment horizontal="justify" vertical="center"/>
    </xf>
    <xf numFmtId="166" fontId="3" fillId="3" borderId="9" xfId="1" applyNumberFormat="1" applyFont="1" applyFill="1" applyBorder="1" applyAlignment="1" applyProtection="1">
      <alignment horizontal="center"/>
    </xf>
    <xf numFmtId="166" fontId="3" fillId="3" borderId="9" xfId="1" applyNumberFormat="1" applyFont="1" applyFill="1" applyBorder="1" applyAlignment="1" applyProtection="1">
      <alignment horizontal="center"/>
      <protection locked="0"/>
    </xf>
    <xf numFmtId="0" fontId="26" fillId="4" borderId="9" xfId="1" applyFont="1" applyFill="1" applyBorder="1" applyAlignment="1" applyProtection="1">
      <alignment horizontal="left" vertical="center" wrapText="1"/>
    </xf>
    <xf numFmtId="166" fontId="13" fillId="4" borderId="9" xfId="1" applyNumberFormat="1" applyFont="1" applyFill="1" applyBorder="1" applyAlignment="1" applyProtection="1">
      <alignment horizontal="center" vertical="center"/>
    </xf>
    <xf numFmtId="166" fontId="13" fillId="4" borderId="9" xfId="1" applyNumberFormat="1" applyFont="1" applyFill="1" applyBorder="1" applyAlignment="1" applyProtection="1">
      <alignment horizontal="center" vertical="center"/>
      <protection locked="0"/>
    </xf>
    <xf numFmtId="0" fontId="25" fillId="4" borderId="9" xfId="1" applyFont="1" applyFill="1" applyBorder="1" applyAlignment="1" applyProtection="1">
      <alignment horizontal="left" vertical="center" wrapText="1"/>
    </xf>
    <xf numFmtId="166" fontId="3" fillId="4" borderId="9" xfId="1" applyNumberFormat="1" applyFont="1" applyFill="1" applyBorder="1" applyAlignment="1" applyProtection="1">
      <alignment horizontal="center" vertical="center"/>
    </xf>
    <xf numFmtId="0" fontId="26" fillId="5" borderId="9" xfId="1" applyFont="1" applyFill="1" applyBorder="1" applyAlignment="1" applyProtection="1">
      <alignment horizontal="left" vertical="center" wrapText="1"/>
    </xf>
    <xf numFmtId="166" fontId="13" fillId="5" borderId="9" xfId="1" applyNumberFormat="1" applyFont="1" applyFill="1" applyBorder="1" applyAlignment="1" applyProtection="1">
      <alignment horizontal="center" vertical="center"/>
    </xf>
    <xf numFmtId="166" fontId="13" fillId="5" borderId="9" xfId="1" applyNumberFormat="1" applyFont="1" applyFill="1" applyBorder="1" applyAlignment="1" applyProtection="1">
      <alignment horizontal="center" vertical="center"/>
      <protection locked="0"/>
    </xf>
    <xf numFmtId="0" fontId="25" fillId="5" borderId="9" xfId="1" applyFont="1" applyFill="1" applyBorder="1" applyAlignment="1" applyProtection="1">
      <alignment horizontal="left" vertical="center" wrapText="1"/>
    </xf>
    <xf numFmtId="166" fontId="3" fillId="5" borderId="9" xfId="1" applyNumberFormat="1" applyFont="1" applyFill="1" applyBorder="1" applyAlignment="1" applyProtection="1">
      <alignment horizontal="center" vertical="center"/>
    </xf>
    <xf numFmtId="166" fontId="3" fillId="4" borderId="9" xfId="1" applyNumberFormat="1" applyFont="1" applyFill="1" applyBorder="1" applyAlignment="1" applyProtection="1">
      <alignment horizontal="center" vertical="center"/>
      <protection locked="0"/>
    </xf>
    <xf numFmtId="0" fontId="36" fillId="4" borderId="9" xfId="1" applyFont="1" applyFill="1" applyBorder="1" applyAlignment="1" applyProtection="1">
      <alignment horizontal="left" vertical="center" wrapText="1"/>
    </xf>
    <xf numFmtId="166" fontId="35" fillId="4" borderId="9" xfId="1" applyNumberFormat="1" applyFont="1" applyFill="1" applyBorder="1" applyAlignment="1" applyProtection="1">
      <alignment horizontal="center" vertical="center"/>
    </xf>
    <xf numFmtId="0" fontId="37" fillId="4" borderId="2" xfId="1" applyFont="1" applyFill="1" applyBorder="1" applyAlignment="1" applyProtection="1">
      <alignment horizontal="left" vertical="center" wrapText="1"/>
    </xf>
    <xf numFmtId="166" fontId="38" fillId="4" borderId="2" xfId="1" applyNumberFormat="1" applyFont="1" applyFill="1" applyBorder="1" applyAlignment="1" applyProtection="1">
      <alignment horizontal="center" vertical="center"/>
    </xf>
    <xf numFmtId="166" fontId="38" fillId="4" borderId="2" xfId="1" applyNumberFormat="1" applyFont="1" applyFill="1" applyBorder="1" applyAlignment="1" applyProtection="1">
      <alignment horizontal="center" vertical="center"/>
      <protection locked="0"/>
    </xf>
    <xf numFmtId="0" fontId="3" fillId="0" borderId="8" xfId="1" applyFont="1" applyBorder="1" applyAlignment="1" applyProtection="1">
      <alignment vertical="center" wrapText="1"/>
    </xf>
    <xf numFmtId="0" fontId="35" fillId="4" borderId="9" xfId="1" applyFont="1" applyFill="1" applyBorder="1" applyAlignment="1" applyProtection="1">
      <alignment vertical="center" wrapText="1"/>
    </xf>
    <xf numFmtId="0" fontId="38" fillId="4" borderId="9" xfId="1" applyFont="1" applyFill="1" applyBorder="1" applyAlignment="1" applyProtection="1">
      <alignment vertical="center" wrapText="1"/>
    </xf>
    <xf numFmtId="0" fontId="13" fillId="4" borderId="9" xfId="1" applyFont="1" applyFill="1" applyBorder="1" applyAlignment="1" applyProtection="1">
      <alignment vertical="center" wrapText="1"/>
    </xf>
    <xf numFmtId="0" fontId="2" fillId="7" borderId="0" xfId="1" applyFont="1" applyFill="1" applyAlignment="1" applyProtection="1">
      <alignment vertical="center" wrapText="1"/>
    </xf>
    <xf numFmtId="49" fontId="13" fillId="7" borderId="9" xfId="1" applyNumberFormat="1" applyFont="1" applyFill="1" applyBorder="1" applyAlignment="1" applyProtection="1">
      <alignment horizontal="center" vertical="center" wrapText="1"/>
    </xf>
    <xf numFmtId="165" fontId="3" fillId="7" borderId="9" xfId="1" applyNumberFormat="1" applyFont="1" applyFill="1" applyBorder="1" applyAlignment="1" applyProtection="1">
      <alignment horizontal="center" vertical="center" wrapText="1"/>
    </xf>
    <xf numFmtId="166" fontId="13" fillId="7" borderId="9" xfId="1" applyNumberFormat="1" applyFont="1" applyFill="1" applyBorder="1" applyAlignment="1" applyProtection="1">
      <alignment horizontal="center" vertical="center"/>
      <protection locked="0"/>
    </xf>
    <xf numFmtId="166" fontId="13" fillId="7" borderId="9" xfId="1" applyNumberFormat="1" applyFont="1" applyFill="1" applyBorder="1" applyAlignment="1" applyProtection="1">
      <alignment horizontal="center" vertical="center"/>
    </xf>
    <xf numFmtId="166" fontId="3" fillId="7" borderId="9" xfId="1" applyNumberFormat="1" applyFont="1" applyFill="1" applyBorder="1" applyAlignment="1" applyProtection="1">
      <alignment horizontal="center" vertical="center"/>
      <protection locked="0"/>
    </xf>
    <xf numFmtId="0" fontId="10" fillId="7" borderId="0" xfId="1" applyFont="1" applyFill="1" applyProtection="1"/>
    <xf numFmtId="0" fontId="13" fillId="8" borderId="9" xfId="1" applyFont="1" applyFill="1" applyBorder="1" applyAlignment="1" applyProtection="1">
      <alignment horizontal="left" vertical="center" wrapText="1"/>
    </xf>
    <xf numFmtId="166" fontId="13" fillId="8" borderId="9" xfId="1" applyNumberFormat="1" applyFont="1" applyFill="1" applyBorder="1" applyAlignment="1" applyProtection="1">
      <alignment horizontal="center" vertical="center"/>
      <protection locked="0"/>
    </xf>
    <xf numFmtId="0" fontId="13" fillId="8" borderId="9" xfId="1" applyFont="1" applyFill="1" applyBorder="1" applyAlignment="1" applyProtection="1">
      <alignment vertical="center" wrapText="1"/>
    </xf>
    <xf numFmtId="0" fontId="14" fillId="8" borderId="0" xfId="1" applyFont="1" applyFill="1" applyAlignment="1" applyProtection="1">
      <alignment vertical="center"/>
    </xf>
    <xf numFmtId="0" fontId="13" fillId="9" borderId="9" xfId="1" applyFont="1" applyFill="1" applyBorder="1" applyAlignment="1" applyProtection="1">
      <alignment horizontal="left" vertical="center" wrapText="1"/>
    </xf>
    <xf numFmtId="166" fontId="13" fillId="9" borderId="9" xfId="1" applyNumberFormat="1" applyFont="1" applyFill="1" applyBorder="1" applyAlignment="1" applyProtection="1">
      <alignment horizontal="center" vertical="center"/>
      <protection locked="0"/>
    </xf>
    <xf numFmtId="0" fontId="13" fillId="9" borderId="9" xfId="1" applyFont="1" applyFill="1" applyBorder="1" applyAlignment="1" applyProtection="1">
      <alignment vertical="center" wrapText="1"/>
    </xf>
    <xf numFmtId="166" fontId="14" fillId="9" borderId="0" xfId="1" applyNumberFormat="1" applyFont="1" applyFill="1" applyAlignment="1" applyProtection="1">
      <alignment vertical="center"/>
    </xf>
    <xf numFmtId="0" fontId="14" fillId="9" borderId="0" xfId="1" applyFont="1" applyFill="1" applyAlignment="1" applyProtection="1">
      <alignment vertical="center"/>
    </xf>
    <xf numFmtId="166" fontId="13" fillId="8" borderId="9" xfId="1" applyNumberFormat="1" applyFont="1" applyFill="1" applyBorder="1" applyAlignment="1" applyProtection="1">
      <alignment horizontal="center" vertical="center"/>
    </xf>
    <xf numFmtId="166" fontId="15" fillId="8" borderId="0" xfId="1" applyNumberFormat="1" applyFont="1" applyFill="1" applyAlignment="1" applyProtection="1">
      <alignment vertical="center"/>
    </xf>
    <xf numFmtId="0" fontId="13" fillId="10" borderId="9" xfId="1" applyFont="1" applyFill="1" applyBorder="1" applyAlignment="1" applyProtection="1">
      <alignment horizontal="left" vertical="center" wrapText="1"/>
    </xf>
    <xf numFmtId="166" fontId="13" fillId="10" borderId="9" xfId="1" applyNumberFormat="1" applyFont="1" applyFill="1" applyBorder="1" applyAlignment="1" applyProtection="1">
      <alignment horizontal="center" vertical="center"/>
    </xf>
    <xf numFmtId="166" fontId="13" fillId="10" borderId="9" xfId="1" applyNumberFormat="1" applyFont="1" applyFill="1" applyBorder="1" applyAlignment="1" applyProtection="1">
      <alignment horizontal="center" vertical="center"/>
      <protection locked="0"/>
    </xf>
    <xf numFmtId="0" fontId="13" fillId="10" borderId="9" xfId="1" applyFont="1" applyFill="1" applyBorder="1" applyAlignment="1" applyProtection="1">
      <alignment vertical="center" wrapText="1"/>
    </xf>
    <xf numFmtId="166" fontId="15" fillId="10" borderId="0" xfId="1" applyNumberFormat="1" applyFont="1" applyFill="1" applyAlignment="1" applyProtection="1">
      <alignment vertical="center"/>
    </xf>
    <xf numFmtId="0" fontId="14" fillId="10" borderId="0" xfId="1" applyFont="1" applyFill="1" applyAlignment="1" applyProtection="1">
      <alignment vertical="center"/>
    </xf>
    <xf numFmtId="0" fontId="13" fillId="11" borderId="9" xfId="1" applyFont="1" applyFill="1" applyBorder="1" applyAlignment="1" applyProtection="1">
      <alignment horizontal="left" vertical="center" wrapText="1"/>
    </xf>
    <xf numFmtId="166" fontId="13" fillId="11" borderId="9" xfId="1" applyNumberFormat="1" applyFont="1" applyFill="1" applyBorder="1" applyAlignment="1" applyProtection="1">
      <alignment horizontal="center" vertical="center"/>
    </xf>
    <xf numFmtId="166" fontId="13" fillId="11" borderId="9" xfId="1" applyNumberFormat="1" applyFont="1" applyFill="1" applyBorder="1" applyAlignment="1" applyProtection="1">
      <alignment horizontal="center" vertical="center"/>
      <protection locked="0"/>
    </xf>
    <xf numFmtId="0" fontId="13" fillId="11" borderId="9" xfId="1" applyFont="1" applyFill="1" applyBorder="1" applyAlignment="1" applyProtection="1">
      <alignment vertical="center" wrapText="1"/>
    </xf>
    <xf numFmtId="166" fontId="15" fillId="11" borderId="0" xfId="1" applyNumberFormat="1" applyFont="1" applyFill="1" applyAlignment="1" applyProtection="1">
      <alignment vertical="center"/>
    </xf>
    <xf numFmtId="0" fontId="14" fillId="11" borderId="0" xfId="1" applyFont="1" applyFill="1" applyAlignment="1" applyProtection="1">
      <alignment vertical="center"/>
    </xf>
    <xf numFmtId="0" fontId="13" fillId="12" borderId="9" xfId="1" applyFont="1" applyFill="1" applyBorder="1" applyAlignment="1" applyProtection="1">
      <alignment horizontal="left" vertical="center" wrapText="1"/>
    </xf>
    <xf numFmtId="166" fontId="13" fillId="12" borderId="9" xfId="1" applyNumberFormat="1" applyFont="1" applyFill="1" applyBorder="1" applyAlignment="1" applyProtection="1">
      <alignment horizontal="center" vertical="center"/>
    </xf>
    <xf numFmtId="166" fontId="13" fillId="12" borderId="9" xfId="1" applyNumberFormat="1" applyFont="1" applyFill="1" applyBorder="1" applyAlignment="1" applyProtection="1">
      <alignment horizontal="center" vertical="center"/>
      <protection locked="0"/>
    </xf>
    <xf numFmtId="0" fontId="13" fillId="12" borderId="9" xfId="1" applyFont="1" applyFill="1" applyBorder="1" applyAlignment="1" applyProtection="1">
      <alignment vertical="center" wrapText="1"/>
    </xf>
    <xf numFmtId="166" fontId="11" fillId="12" borderId="0" xfId="1" applyNumberFormat="1" applyFont="1" applyFill="1" applyAlignment="1" applyProtection="1">
      <alignment vertical="center"/>
    </xf>
    <xf numFmtId="0" fontId="29" fillId="12" borderId="0" xfId="1" applyFont="1" applyFill="1" applyAlignment="1" applyProtection="1">
      <alignment vertical="center"/>
    </xf>
    <xf numFmtId="0" fontId="13" fillId="6" borderId="9" xfId="1" applyFont="1" applyFill="1" applyBorder="1" applyAlignment="1" applyProtection="1">
      <alignment horizontal="left" vertical="center" wrapText="1"/>
    </xf>
    <xf numFmtId="166" fontId="13" fillId="6" borderId="9" xfId="1" applyNumberFormat="1" applyFont="1" applyFill="1" applyBorder="1" applyAlignment="1" applyProtection="1">
      <alignment horizontal="center" vertical="center"/>
    </xf>
    <xf numFmtId="166" fontId="13" fillId="6" borderId="9" xfId="1" applyNumberFormat="1" applyFont="1" applyFill="1" applyBorder="1" applyAlignment="1" applyProtection="1">
      <alignment horizontal="center" vertical="center"/>
      <protection locked="0"/>
    </xf>
    <xf numFmtId="0" fontId="13" fillId="6" borderId="9" xfId="1" applyFont="1" applyFill="1" applyBorder="1" applyAlignment="1" applyProtection="1">
      <alignment vertical="center" wrapText="1"/>
    </xf>
    <xf numFmtId="0" fontId="13" fillId="13" borderId="9" xfId="1" applyFont="1" applyFill="1" applyBorder="1" applyAlignment="1" applyProtection="1">
      <alignment horizontal="left" vertical="center" wrapText="1"/>
    </xf>
    <xf numFmtId="166" fontId="13" fillId="13" borderId="9" xfId="1" applyNumberFormat="1" applyFont="1" applyFill="1" applyBorder="1" applyAlignment="1" applyProtection="1">
      <alignment horizontal="center" vertical="center"/>
    </xf>
    <xf numFmtId="166" fontId="13" fillId="13" borderId="9" xfId="1" applyNumberFormat="1" applyFont="1" applyFill="1" applyBorder="1" applyAlignment="1" applyProtection="1">
      <alignment horizontal="center" vertical="center"/>
      <protection locked="0"/>
    </xf>
    <xf numFmtId="0" fontId="13" fillId="13" borderId="9" xfId="1" applyFont="1" applyFill="1" applyBorder="1" applyAlignment="1" applyProtection="1">
      <alignment vertical="center" wrapText="1"/>
    </xf>
    <xf numFmtId="0" fontId="13" fillId="14" borderId="9" xfId="1" applyFont="1" applyFill="1" applyBorder="1" applyAlignment="1" applyProtection="1">
      <alignment horizontal="left" vertical="center" wrapText="1"/>
    </xf>
    <xf numFmtId="166" fontId="13" fillId="14" borderId="9" xfId="1" applyNumberFormat="1" applyFont="1" applyFill="1" applyBorder="1" applyAlignment="1" applyProtection="1">
      <alignment horizontal="center" vertical="center"/>
    </xf>
    <xf numFmtId="166" fontId="13" fillId="14" borderId="9" xfId="1" applyNumberFormat="1" applyFont="1" applyFill="1" applyBorder="1" applyAlignment="1" applyProtection="1">
      <alignment horizontal="center" vertical="center"/>
      <protection locked="0"/>
    </xf>
    <xf numFmtId="0" fontId="13" fillId="14" borderId="9" xfId="1" applyFont="1" applyFill="1" applyBorder="1" applyAlignment="1" applyProtection="1">
      <alignment vertical="center" wrapText="1"/>
    </xf>
    <xf numFmtId="166" fontId="11" fillId="14" borderId="0" xfId="1" applyNumberFormat="1" applyFont="1" applyFill="1" applyAlignment="1" applyProtection="1">
      <alignment vertical="center"/>
    </xf>
    <xf numFmtId="0" fontId="29" fillId="14" borderId="0" xfId="1" applyFont="1" applyFill="1" applyAlignment="1" applyProtection="1">
      <alignment vertical="center"/>
    </xf>
    <xf numFmtId="0" fontId="13" fillId="15" borderId="9" xfId="1" applyFont="1" applyFill="1" applyBorder="1" applyAlignment="1" applyProtection="1">
      <alignment horizontal="left" vertical="center" wrapText="1"/>
    </xf>
    <xf numFmtId="166" fontId="13" fillId="15" borderId="9" xfId="1" applyNumberFormat="1" applyFont="1" applyFill="1" applyBorder="1" applyAlignment="1" applyProtection="1">
      <alignment horizontal="center" vertical="center"/>
    </xf>
    <xf numFmtId="166" fontId="13" fillId="15" borderId="9" xfId="1" applyNumberFormat="1" applyFont="1" applyFill="1" applyBorder="1" applyAlignment="1" applyProtection="1">
      <alignment horizontal="center" vertical="center"/>
      <protection locked="0"/>
    </xf>
    <xf numFmtId="0" fontId="13" fillId="15" borderId="9" xfId="1" applyFont="1" applyFill="1" applyBorder="1" applyAlignment="1" applyProtection="1">
      <alignment vertical="center" wrapText="1"/>
    </xf>
    <xf numFmtId="166" fontId="11" fillId="15" borderId="0" xfId="1" applyNumberFormat="1" applyFont="1" applyFill="1" applyAlignment="1" applyProtection="1">
      <alignment vertical="center"/>
    </xf>
    <xf numFmtId="0" fontId="29" fillId="15" borderId="0" xfId="1" applyFont="1" applyFill="1" applyAlignment="1" applyProtection="1">
      <alignment vertical="center"/>
    </xf>
    <xf numFmtId="166" fontId="11" fillId="11" borderId="0" xfId="1" applyNumberFormat="1" applyFont="1" applyFill="1" applyAlignment="1" applyProtection="1">
      <alignment vertical="center"/>
    </xf>
    <xf numFmtId="0" fontId="29" fillId="11" borderId="0" xfId="1" applyFont="1" applyFill="1" applyAlignment="1" applyProtection="1">
      <alignment vertical="center"/>
    </xf>
    <xf numFmtId="166" fontId="15" fillId="13" borderId="0" xfId="1" applyNumberFormat="1" applyFont="1" applyFill="1" applyAlignment="1" applyProtection="1">
      <alignment vertical="center"/>
    </xf>
    <xf numFmtId="0" fontId="14" fillId="13" borderId="0" xfId="1" applyFont="1" applyFill="1" applyAlignment="1" applyProtection="1">
      <alignment vertical="center"/>
    </xf>
    <xf numFmtId="166" fontId="15" fillId="6" borderId="0" xfId="1" applyNumberFormat="1" applyFont="1" applyFill="1" applyAlignment="1" applyProtection="1">
      <alignment vertical="center"/>
    </xf>
    <xf numFmtId="0" fontId="14" fillId="6" borderId="0" xfId="1" applyFont="1" applyFill="1" applyAlignment="1" applyProtection="1">
      <alignment vertical="center"/>
    </xf>
    <xf numFmtId="166" fontId="29" fillId="0" borderId="0" xfId="1" applyNumberFormat="1" applyFont="1" applyFill="1" applyAlignment="1" applyProtection="1">
      <alignment vertical="center"/>
    </xf>
    <xf numFmtId="166" fontId="12" fillId="0" borderId="0" xfId="1" applyNumberFormat="1" applyFont="1" applyFill="1" applyAlignment="1" applyProtection="1">
      <alignment vertical="center"/>
    </xf>
    <xf numFmtId="0" fontId="3" fillId="0" borderId="9" xfId="1" applyFont="1" applyBorder="1" applyAlignment="1" applyProtection="1">
      <alignment vertical="top" wrapText="1"/>
    </xf>
    <xf numFmtId="0" fontId="23" fillId="0" borderId="5" xfId="1" applyFont="1" applyBorder="1" applyAlignment="1" applyProtection="1">
      <alignment horizontal="center" vertical="center"/>
    </xf>
    <xf numFmtId="0" fontId="13" fillId="0" borderId="8" xfId="1" applyFont="1" applyBorder="1" applyAlignment="1" applyProtection="1">
      <alignment horizontal="center"/>
    </xf>
    <xf numFmtId="0" fontId="3" fillId="0" borderId="9" xfId="1" applyFont="1" applyBorder="1" applyAlignment="1" applyProtection="1">
      <alignment horizontal="left" vertical="center" wrapText="1"/>
    </xf>
    <xf numFmtId="0" fontId="31" fillId="0" borderId="9" xfId="1" applyFont="1" applyBorder="1" applyAlignment="1" applyProtection="1">
      <alignment horizontal="justify" vertical="center" wrapText="1"/>
    </xf>
    <xf numFmtId="4" fontId="7" fillId="0" borderId="9" xfId="0" applyNumberFormat="1" applyFont="1" applyFill="1" applyBorder="1" applyAlignment="1" applyProtection="1">
      <alignment horizontal="center" vertical="center"/>
    </xf>
    <xf numFmtId="4" fontId="42" fillId="0" borderId="9" xfId="0" applyNumberFormat="1" applyFont="1" applyFill="1" applyBorder="1" applyAlignment="1" applyProtection="1">
      <alignment horizontal="center" vertical="center"/>
    </xf>
    <xf numFmtId="0" fontId="2" fillId="17" borderId="0" xfId="1" applyFont="1" applyFill="1" applyAlignment="1" applyProtection="1">
      <alignment vertical="center" wrapText="1"/>
    </xf>
    <xf numFmtId="49" fontId="13" fillId="17" borderId="9" xfId="1" applyNumberFormat="1" applyFont="1" applyFill="1" applyBorder="1" applyAlignment="1" applyProtection="1">
      <alignment horizontal="center" vertical="center" wrapText="1"/>
    </xf>
    <xf numFmtId="165" fontId="3" fillId="17" borderId="9" xfId="1" applyNumberFormat="1" applyFont="1" applyFill="1" applyBorder="1" applyAlignment="1" applyProtection="1">
      <alignment horizontal="center" vertical="center" wrapText="1"/>
    </xf>
    <xf numFmtId="166" fontId="13" fillId="17" borderId="9" xfId="1" applyNumberFormat="1" applyFont="1" applyFill="1" applyBorder="1" applyAlignment="1" applyProtection="1">
      <alignment horizontal="center" vertical="center"/>
      <protection locked="0"/>
    </xf>
    <xf numFmtId="166" fontId="13" fillId="17" borderId="9" xfId="1" applyNumberFormat="1" applyFont="1" applyFill="1" applyBorder="1" applyAlignment="1" applyProtection="1">
      <alignment horizontal="center" vertical="center"/>
    </xf>
    <xf numFmtId="166" fontId="3" fillId="17" borderId="9" xfId="1" applyNumberFormat="1" applyFont="1" applyFill="1" applyBorder="1" applyAlignment="1" applyProtection="1">
      <alignment horizontal="center" vertical="center"/>
      <protection locked="0"/>
    </xf>
    <xf numFmtId="0" fontId="10" fillId="17" borderId="0" xfId="1" applyFont="1" applyFill="1" applyProtection="1"/>
    <xf numFmtId="166" fontId="3" fillId="0" borderId="9" xfId="1" applyNumberFormat="1" applyFont="1" applyFill="1" applyBorder="1" applyAlignment="1" applyProtection="1">
      <alignment horizontal="left" vertical="top" wrapText="1"/>
      <protection locked="0"/>
    </xf>
    <xf numFmtId="0" fontId="3" fillId="0" borderId="2" xfId="1" applyFont="1" applyBorder="1" applyAlignment="1" applyProtection="1">
      <alignment horizontal="left" vertical="center" wrapText="1"/>
    </xf>
    <xf numFmtId="0" fontId="3" fillId="0" borderId="8" xfId="1" applyFont="1" applyBorder="1" applyAlignment="1" applyProtection="1">
      <alignment horizontal="left" vertical="center" wrapText="1"/>
    </xf>
    <xf numFmtId="0" fontId="13" fillId="18" borderId="9" xfId="1" applyFont="1" applyFill="1" applyBorder="1" applyAlignment="1" applyProtection="1">
      <alignment horizontal="left" vertical="center" wrapText="1"/>
    </xf>
    <xf numFmtId="166" fontId="13" fillId="18" borderId="9" xfId="1" applyNumberFormat="1" applyFont="1" applyFill="1" applyBorder="1" applyAlignment="1" applyProtection="1">
      <alignment horizontal="center" vertical="center"/>
    </xf>
    <xf numFmtId="166" fontId="13" fillId="18" borderId="9" xfId="1" applyNumberFormat="1" applyFont="1" applyFill="1" applyBorder="1" applyAlignment="1" applyProtection="1">
      <alignment horizontal="center" vertical="center"/>
      <protection locked="0"/>
    </xf>
    <xf numFmtId="0" fontId="36" fillId="0" borderId="9" xfId="1" applyFont="1" applyFill="1" applyBorder="1" applyAlignment="1" applyProtection="1">
      <alignment horizontal="left" vertical="center" wrapText="1"/>
    </xf>
    <xf numFmtId="0" fontId="37" fillId="0" borderId="9" xfId="1" applyFont="1" applyFill="1" applyBorder="1" applyAlignment="1" applyProtection="1">
      <alignment horizontal="left" vertical="center" wrapText="1"/>
    </xf>
    <xf numFmtId="0" fontId="13" fillId="0" borderId="5" xfId="1" applyFont="1" applyBorder="1" applyAlignment="1" applyProtection="1">
      <alignment horizontal="center" vertical="center"/>
    </xf>
    <xf numFmtId="0" fontId="28" fillId="0" borderId="2" xfId="1" applyFont="1" applyBorder="1" applyAlignment="1" applyProtection="1">
      <alignment horizontal="right" vertical="center" wrapText="1"/>
    </xf>
    <xf numFmtId="14" fontId="21" fillId="0" borderId="9" xfId="1" applyNumberFormat="1" applyFont="1" applyBorder="1" applyAlignment="1" applyProtection="1">
      <alignment horizontal="center" vertical="center" wrapText="1"/>
    </xf>
    <xf numFmtId="0" fontId="28" fillId="0" borderId="0" xfId="1" applyFont="1" applyBorder="1" applyAlignment="1" applyProtection="1">
      <alignment horizontal="right" vertical="center" wrapText="1"/>
    </xf>
    <xf numFmtId="0" fontId="43" fillId="0" borderId="9" xfId="1" applyFont="1" applyBorder="1" applyAlignment="1" applyProtection="1">
      <alignment horizontal="left" vertical="center" wrapText="1"/>
    </xf>
    <xf numFmtId="0" fontId="44" fillId="0" borderId="0" xfId="0" applyFont="1" applyBorder="1" applyAlignment="1">
      <alignment horizontal="left"/>
    </xf>
    <xf numFmtId="0" fontId="45" fillId="0" borderId="2" xfId="1" applyFont="1" applyBorder="1" applyAlignment="1" applyProtection="1">
      <alignment horizontal="left" vertical="center" wrapText="1"/>
    </xf>
    <xf numFmtId="0" fontId="45" fillId="0" borderId="13" xfId="0" applyFont="1" applyBorder="1" applyAlignment="1">
      <alignment horizontal="justify" vertical="top"/>
    </xf>
    <xf numFmtId="0" fontId="45" fillId="0" borderId="9" xfId="1" applyFont="1" applyBorder="1" applyAlignment="1" applyProtection="1">
      <alignment vertical="center" wrapText="1"/>
    </xf>
    <xf numFmtId="0" fontId="3" fillId="3" borderId="9" xfId="1" applyFont="1" applyFill="1" applyBorder="1" applyAlignment="1" applyProtection="1">
      <alignment horizontal="left" vertical="center" wrapText="1"/>
    </xf>
    <xf numFmtId="166" fontId="3" fillId="3" borderId="9" xfId="1" applyNumberFormat="1" applyFont="1" applyFill="1" applyBorder="1" applyAlignment="1" applyProtection="1">
      <alignment horizontal="center" vertical="center"/>
    </xf>
    <xf numFmtId="166" fontId="3" fillId="3" borderId="9" xfId="1" applyNumberFormat="1" applyFont="1" applyFill="1" applyBorder="1" applyAlignment="1" applyProtection="1">
      <alignment horizontal="center" vertical="center"/>
      <protection locked="0"/>
    </xf>
    <xf numFmtId="0" fontId="3" fillId="3" borderId="9" xfId="1" applyFont="1" applyFill="1" applyBorder="1" applyAlignment="1" applyProtection="1">
      <alignment vertical="center" wrapText="1"/>
    </xf>
    <xf numFmtId="166" fontId="15" fillId="3" borderId="0" xfId="1" applyNumberFormat="1" applyFont="1" applyFill="1" applyAlignment="1" applyProtection="1">
      <alignment vertical="center"/>
    </xf>
    <xf numFmtId="0" fontId="12" fillId="3" borderId="0" xfId="1" applyFont="1" applyFill="1" applyAlignment="1" applyProtection="1">
      <alignment vertical="center"/>
    </xf>
    <xf numFmtId="0" fontId="2" fillId="15" borderId="0" xfId="1" applyFont="1" applyFill="1" applyAlignment="1" applyProtection="1">
      <alignment vertical="center" wrapText="1"/>
    </xf>
    <xf numFmtId="49" fontId="13" fillId="15" borderId="9" xfId="1" applyNumberFormat="1" applyFont="1" applyFill="1" applyBorder="1" applyAlignment="1" applyProtection="1">
      <alignment horizontal="center" vertical="center" wrapText="1"/>
    </xf>
    <xf numFmtId="165" fontId="3" fillId="15" borderId="9" xfId="1" applyNumberFormat="1" applyFont="1" applyFill="1" applyBorder="1" applyAlignment="1" applyProtection="1">
      <alignment horizontal="center" vertical="center" wrapText="1"/>
    </xf>
    <xf numFmtId="166" fontId="3" fillId="15" borderId="9" xfId="1" applyNumberFormat="1" applyFont="1" applyFill="1" applyBorder="1" applyAlignment="1" applyProtection="1">
      <alignment horizontal="center" vertical="center"/>
      <protection locked="0"/>
    </xf>
    <xf numFmtId="0" fontId="10" fillId="15" borderId="0" xfId="1" applyFont="1" applyFill="1" applyProtection="1"/>
    <xf numFmtId="167" fontId="7" fillId="3" borderId="9" xfId="4" applyFont="1" applyFill="1" applyBorder="1" applyAlignment="1">
      <alignment horizontal="center" vertical="center" wrapText="1"/>
    </xf>
    <xf numFmtId="0" fontId="13" fillId="3" borderId="9" xfId="1" applyFont="1" applyFill="1" applyBorder="1" applyAlignment="1" applyProtection="1">
      <alignment vertical="center" wrapText="1"/>
    </xf>
    <xf numFmtId="166" fontId="14" fillId="3" borderId="0" xfId="1" applyNumberFormat="1" applyFont="1" applyFill="1" applyAlignment="1" applyProtection="1">
      <alignment vertical="center"/>
    </xf>
    <xf numFmtId="0" fontId="14" fillId="3" borderId="0" xfId="1" applyFont="1" applyFill="1" applyAlignment="1" applyProtection="1">
      <alignment vertical="center"/>
    </xf>
    <xf numFmtId="43" fontId="3" fillId="3" borderId="9" xfId="1" applyNumberFormat="1" applyFont="1" applyFill="1" applyBorder="1" applyAlignment="1" applyProtection="1">
      <alignment horizontal="right" vertical="center" wrapText="1"/>
    </xf>
    <xf numFmtId="166" fontId="3" fillId="3" borderId="9" xfId="1" applyNumberFormat="1" applyFont="1" applyFill="1" applyBorder="1" applyAlignment="1" applyProtection="1">
      <alignment horizontal="right" vertical="center"/>
    </xf>
    <xf numFmtId="0" fontId="3" fillId="0" borderId="9" xfId="1" applyFont="1" applyBorder="1" applyAlignment="1" applyProtection="1">
      <alignment horizontal="left" vertical="center" wrapText="1"/>
    </xf>
    <xf numFmtId="0" fontId="7" fillId="0" borderId="5" xfId="0" applyFont="1" applyFill="1" applyBorder="1" applyAlignment="1">
      <alignment horizontal="left" vertical="center" wrapText="1"/>
    </xf>
    <xf numFmtId="0" fontId="7" fillId="0" borderId="8" xfId="0" applyFont="1" applyFill="1" applyBorder="1" applyAlignment="1">
      <alignment horizontal="left" vertical="center" wrapText="1"/>
    </xf>
    <xf numFmtId="0" fontId="3" fillId="0" borderId="2" xfId="0" applyFont="1" applyFill="1" applyBorder="1" applyAlignment="1">
      <alignment horizontal="left" vertical="top" wrapText="1"/>
    </xf>
    <xf numFmtId="0" fontId="3" fillId="0" borderId="2" xfId="2" applyFont="1" applyFill="1" applyBorder="1" applyAlignment="1" applyProtection="1">
      <alignment vertical="top" wrapText="1"/>
      <protection locked="0"/>
    </xf>
    <xf numFmtId="0" fontId="3" fillId="0" borderId="2" xfId="2" applyFont="1" applyFill="1" applyBorder="1" applyAlignment="1" applyProtection="1">
      <alignment vertical="center" wrapText="1"/>
      <protection locked="0"/>
    </xf>
    <xf numFmtId="0" fontId="3" fillId="0" borderId="9" xfId="0" applyFont="1" applyFill="1" applyBorder="1" applyAlignment="1">
      <alignment horizontal="justify" vertical="top" wrapText="1"/>
    </xf>
    <xf numFmtId="0" fontId="3" fillId="3" borderId="9" xfId="0" applyFont="1" applyFill="1" applyBorder="1" applyAlignment="1">
      <alignment horizontal="justify" vertical="top" wrapText="1"/>
    </xf>
    <xf numFmtId="4" fontId="3" fillId="0" borderId="9" xfId="0" applyNumberFormat="1" applyFont="1" applyBorder="1" applyAlignment="1">
      <alignment vertical="center" wrapText="1"/>
    </xf>
    <xf numFmtId="166" fontId="13" fillId="3" borderId="9" xfId="1" applyNumberFormat="1" applyFont="1" applyFill="1" applyBorder="1" applyAlignment="1" applyProtection="1">
      <alignment horizontal="center" vertical="center"/>
      <protection locked="0"/>
    </xf>
    <xf numFmtId="166" fontId="46" fillId="0" borderId="0" xfId="1" applyNumberFormat="1" applyFont="1" applyAlignment="1" applyProtection="1">
      <alignment vertical="center"/>
    </xf>
    <xf numFmtId="166" fontId="46" fillId="0" borderId="0" xfId="1" applyNumberFormat="1" applyFont="1" applyFill="1" applyAlignment="1" applyProtection="1">
      <alignment vertical="center"/>
    </xf>
    <xf numFmtId="166" fontId="22" fillId="3" borderId="0" xfId="1" applyNumberFormat="1" applyFont="1" applyFill="1" applyAlignment="1" applyProtection="1">
      <alignment vertical="center"/>
    </xf>
    <xf numFmtId="0" fontId="22" fillId="3" borderId="0" xfId="1" applyFont="1" applyFill="1" applyAlignment="1" applyProtection="1">
      <alignment vertical="center"/>
    </xf>
    <xf numFmtId="167" fontId="3" fillId="0" borderId="9" xfId="0" applyNumberFormat="1" applyFont="1" applyFill="1" applyBorder="1" applyAlignment="1">
      <alignment vertical="center" wrapText="1"/>
    </xf>
    <xf numFmtId="0" fontId="13" fillId="0" borderId="5" xfId="1" applyFont="1" applyBorder="1" applyAlignment="1" applyProtection="1">
      <alignment horizontal="center" vertical="center"/>
    </xf>
    <xf numFmtId="0" fontId="13" fillId="0" borderId="5" xfId="1" applyFont="1" applyBorder="1" applyAlignment="1" applyProtection="1">
      <alignment horizontal="center" vertical="center" wrapText="1"/>
    </xf>
    <xf numFmtId="0" fontId="3" fillId="0" borderId="9" xfId="1" applyFont="1" applyBorder="1" applyAlignment="1" applyProtection="1">
      <alignment horizontal="left" vertical="center" wrapText="1"/>
    </xf>
    <xf numFmtId="166" fontId="3" fillId="0" borderId="9" xfId="1" applyNumberFormat="1" applyFont="1" applyBorder="1" applyAlignment="1" applyProtection="1">
      <alignment vertical="center" wrapText="1"/>
    </xf>
    <xf numFmtId="0" fontId="25" fillId="0" borderId="9" xfId="1" applyFont="1" applyBorder="1" applyAlignment="1" applyProtection="1">
      <alignment vertical="center" wrapText="1"/>
    </xf>
    <xf numFmtId="0" fontId="3" fillId="3" borderId="9" xfId="2" applyFont="1" applyFill="1" applyBorder="1" applyAlignment="1">
      <alignment vertical="center" wrapText="1"/>
    </xf>
    <xf numFmtId="0" fontId="3" fillId="0" borderId="9" xfId="0" applyFont="1" applyFill="1" applyBorder="1" applyAlignment="1">
      <alignment horizontal="justify" vertical="center" wrapText="1"/>
    </xf>
    <xf numFmtId="0" fontId="3" fillId="0" borderId="2" xfId="0" applyFont="1" applyFill="1" applyBorder="1" applyAlignment="1">
      <alignment horizontal="left" vertical="center" wrapText="1"/>
    </xf>
    <xf numFmtId="0" fontId="3" fillId="3" borderId="9" xfId="0" applyFont="1" applyFill="1" applyBorder="1" applyAlignment="1">
      <alignment horizontal="justify" vertical="center" wrapText="1"/>
    </xf>
    <xf numFmtId="0" fontId="2" fillId="19" borderId="0" xfId="1" applyFont="1" applyFill="1" applyAlignment="1" applyProtection="1">
      <alignment vertical="center" wrapText="1"/>
    </xf>
    <xf numFmtId="49" fontId="13" fillId="19" borderId="9" xfId="1" applyNumberFormat="1" applyFont="1" applyFill="1" applyBorder="1" applyAlignment="1" applyProtection="1">
      <alignment horizontal="center" vertical="center" wrapText="1"/>
    </xf>
    <xf numFmtId="165" fontId="3" fillId="19" borderId="9" xfId="1" applyNumberFormat="1" applyFont="1" applyFill="1" applyBorder="1" applyAlignment="1" applyProtection="1">
      <alignment horizontal="center" vertical="center" wrapText="1"/>
    </xf>
    <xf numFmtId="166" fontId="13" fillId="19" borderId="9" xfId="1" applyNumberFormat="1" applyFont="1" applyFill="1" applyBorder="1" applyAlignment="1" applyProtection="1">
      <alignment horizontal="center" vertical="center"/>
      <protection locked="0"/>
    </xf>
    <xf numFmtId="166" fontId="13" fillId="19" borderId="9" xfId="1" applyNumberFormat="1" applyFont="1" applyFill="1" applyBorder="1" applyAlignment="1" applyProtection="1">
      <alignment horizontal="center" vertical="center"/>
    </xf>
    <xf numFmtId="166" fontId="3" fillId="19" borderId="9" xfId="1" applyNumberFormat="1" applyFont="1" applyFill="1" applyBorder="1" applyAlignment="1" applyProtection="1">
      <alignment horizontal="center" vertical="center"/>
      <protection locked="0"/>
    </xf>
    <xf numFmtId="0" fontId="10" fillId="19" borderId="0" xfId="1" applyFont="1" applyFill="1" applyProtection="1"/>
    <xf numFmtId="166" fontId="35" fillId="0" borderId="9" xfId="1" applyNumberFormat="1" applyFont="1" applyFill="1" applyBorder="1" applyAlignment="1" applyProtection="1">
      <alignment horizontal="center" vertical="center"/>
      <protection locked="0"/>
    </xf>
    <xf numFmtId="166" fontId="38" fillId="0" borderId="9" xfId="1" applyNumberFormat="1" applyFont="1" applyFill="1" applyBorder="1" applyAlignment="1" applyProtection="1">
      <alignment horizontal="center" vertical="center"/>
      <protection locked="0"/>
    </xf>
    <xf numFmtId="0" fontId="35" fillId="4" borderId="5" xfId="1" applyFont="1" applyFill="1" applyBorder="1" applyAlignment="1" applyProtection="1">
      <alignment horizontal="center" vertical="center"/>
    </xf>
    <xf numFmtId="0" fontId="38" fillId="4" borderId="2" xfId="1" applyFont="1" applyFill="1" applyBorder="1" applyAlignment="1" applyProtection="1">
      <alignment vertical="center" wrapText="1"/>
    </xf>
    <xf numFmtId="0" fontId="35" fillId="4" borderId="9" xfId="1" applyFont="1" applyFill="1" applyBorder="1" applyAlignment="1" applyProtection="1">
      <alignment horizontal="left" vertical="center" wrapText="1"/>
    </xf>
    <xf numFmtId="0" fontId="37" fillId="4" borderId="9" xfId="1" applyFont="1" applyFill="1" applyBorder="1" applyAlignment="1" applyProtection="1">
      <alignment horizontal="left" vertical="center" wrapText="1"/>
    </xf>
    <xf numFmtId="166" fontId="38" fillId="4" borderId="9" xfId="1" applyNumberFormat="1" applyFont="1" applyFill="1" applyBorder="1" applyAlignment="1" applyProtection="1">
      <alignment horizontal="center" vertical="center"/>
    </xf>
    <xf numFmtId="166" fontId="38" fillId="4" borderId="9" xfId="1" applyNumberFormat="1" applyFont="1" applyFill="1" applyBorder="1" applyAlignment="1" applyProtection="1">
      <alignment horizontal="center" vertical="center"/>
      <protection locked="0"/>
    </xf>
    <xf numFmtId="0" fontId="35" fillId="4" borderId="8" xfId="1" applyFont="1" applyFill="1" applyBorder="1" applyAlignment="1" applyProtection="1">
      <alignment horizontal="left" vertical="center" wrapText="1"/>
    </xf>
    <xf numFmtId="0" fontId="35" fillId="4" borderId="9" xfId="1" applyFont="1" applyFill="1" applyBorder="1" applyAlignment="1" applyProtection="1">
      <alignment horizontal="center" vertical="center"/>
    </xf>
    <xf numFmtId="164" fontId="13" fillId="0" borderId="3" xfId="1" applyNumberFormat="1" applyFont="1" applyBorder="1" applyAlignment="1" applyProtection="1">
      <alignment horizontal="center" vertical="center" wrapText="1"/>
    </xf>
    <xf numFmtId="164" fontId="13" fillId="0" borderId="4" xfId="1" applyNumberFormat="1" applyFont="1" applyBorder="1" applyAlignment="1" applyProtection="1">
      <alignment horizontal="center" vertical="center" wrapText="1"/>
    </xf>
    <xf numFmtId="164" fontId="13" fillId="0" borderId="6" xfId="1" applyNumberFormat="1" applyFont="1" applyBorder="1" applyAlignment="1" applyProtection="1">
      <alignment horizontal="center" vertical="center" wrapText="1"/>
    </xf>
    <xf numFmtId="164" fontId="13" fillId="0" borderId="7" xfId="1" applyNumberFormat="1" applyFont="1" applyBorder="1" applyAlignment="1" applyProtection="1">
      <alignment horizontal="center" vertical="center" wrapText="1"/>
    </xf>
    <xf numFmtId="164" fontId="13" fillId="0" borderId="0" xfId="1" applyNumberFormat="1" applyFont="1" applyAlignment="1" applyProtection="1">
      <alignment horizontal="center" vertical="center" wrapText="1"/>
    </xf>
    <xf numFmtId="164" fontId="13" fillId="0" borderId="1" xfId="1" applyNumberFormat="1" applyFont="1" applyBorder="1" applyAlignment="1" applyProtection="1">
      <alignment horizontal="center" vertical="center" wrapText="1"/>
    </xf>
    <xf numFmtId="0" fontId="13" fillId="0" borderId="2" xfId="1" applyFont="1" applyBorder="1" applyAlignment="1" applyProtection="1">
      <alignment horizontal="left" vertical="top" wrapText="1"/>
    </xf>
    <xf numFmtId="0" fontId="13" fillId="0" borderId="5" xfId="1" applyFont="1" applyBorder="1" applyAlignment="1" applyProtection="1">
      <alignment horizontal="left" vertical="top" wrapText="1"/>
    </xf>
    <xf numFmtId="0" fontId="13" fillId="0" borderId="8" xfId="1" applyFont="1" applyBorder="1" applyAlignment="1" applyProtection="1">
      <alignment horizontal="left" vertical="top" wrapText="1"/>
    </xf>
    <xf numFmtId="0" fontId="13" fillId="0" borderId="2" xfId="1" applyFont="1" applyBorder="1" applyAlignment="1" applyProtection="1">
      <alignment horizontal="center" vertical="top" wrapText="1"/>
    </xf>
    <xf numFmtId="0" fontId="13" fillId="0" borderId="5" xfId="1" applyFont="1" applyBorder="1" applyAlignment="1" applyProtection="1">
      <alignment horizontal="center" vertical="top" wrapText="1"/>
    </xf>
    <xf numFmtId="0" fontId="13" fillId="0" borderId="8" xfId="1" applyFont="1" applyBorder="1" applyAlignment="1" applyProtection="1">
      <alignment horizontal="center" vertical="top" wrapText="1"/>
    </xf>
    <xf numFmtId="0" fontId="26" fillId="0" borderId="2" xfId="1" applyFont="1" applyBorder="1" applyAlignment="1" applyProtection="1">
      <alignment horizontal="center" vertical="top" wrapText="1"/>
    </xf>
    <xf numFmtId="0" fontId="26" fillId="0" borderId="5" xfId="1" applyFont="1" applyBorder="1" applyAlignment="1" applyProtection="1">
      <alignment horizontal="center" vertical="top" wrapText="1"/>
    </xf>
    <xf numFmtId="0" fontId="26" fillId="0" borderId="8" xfId="1" applyFont="1" applyBorder="1" applyAlignment="1" applyProtection="1">
      <alignment horizontal="center" vertical="top" wrapText="1"/>
    </xf>
    <xf numFmtId="164" fontId="13" fillId="0" borderId="2" xfId="1" applyNumberFormat="1" applyFont="1" applyFill="1" applyBorder="1" applyAlignment="1" applyProtection="1">
      <alignment horizontal="center" vertical="center" wrapText="1"/>
    </xf>
    <xf numFmtId="164" fontId="13" fillId="0" borderId="5" xfId="1" applyNumberFormat="1" applyFont="1" applyFill="1" applyBorder="1" applyAlignment="1" applyProtection="1">
      <alignment horizontal="center" vertical="center" wrapText="1"/>
    </xf>
    <xf numFmtId="164" fontId="13" fillId="0" borderId="2" xfId="1" applyNumberFormat="1" applyFont="1" applyBorder="1" applyAlignment="1" applyProtection="1">
      <alignment horizontal="center" vertical="center" wrapText="1"/>
    </xf>
    <xf numFmtId="164" fontId="13" fillId="0" borderId="5" xfId="1" applyNumberFormat="1" applyFont="1" applyBorder="1" applyAlignment="1" applyProtection="1">
      <alignment horizontal="center" vertical="center" wrapText="1"/>
    </xf>
    <xf numFmtId="0" fontId="13" fillId="0" borderId="2" xfId="1" applyFont="1" applyBorder="1" applyAlignment="1" applyProtection="1">
      <alignment horizontal="center" vertical="center" wrapText="1"/>
    </xf>
    <xf numFmtId="0" fontId="13" fillId="0" borderId="5" xfId="1" applyFont="1" applyBorder="1" applyAlignment="1" applyProtection="1">
      <alignment horizontal="center" vertical="center" wrapText="1"/>
    </xf>
    <xf numFmtId="0" fontId="13" fillId="0" borderId="8" xfId="1" applyFont="1" applyBorder="1" applyAlignment="1" applyProtection="1">
      <alignment horizontal="center" vertical="center" wrapText="1"/>
    </xf>
    <xf numFmtId="0" fontId="23" fillId="0" borderId="2" xfId="1" applyFont="1" applyFill="1" applyBorder="1" applyAlignment="1" applyProtection="1">
      <alignment horizontal="center" vertical="center"/>
    </xf>
    <xf numFmtId="0" fontId="23" fillId="0" borderId="5" xfId="1" applyFont="1" applyFill="1" applyBorder="1" applyAlignment="1" applyProtection="1">
      <alignment horizontal="center" vertical="center"/>
    </xf>
    <xf numFmtId="0" fontId="23" fillId="0" borderId="8" xfId="1" applyFont="1" applyFill="1" applyBorder="1" applyAlignment="1" applyProtection="1">
      <alignment horizontal="center" vertical="center"/>
    </xf>
    <xf numFmtId="0" fontId="13" fillId="0" borderId="2" xfId="1" applyFont="1" applyFill="1" applyBorder="1" applyAlignment="1" applyProtection="1">
      <alignment horizontal="center" vertical="center" wrapText="1"/>
    </xf>
    <xf numFmtId="0" fontId="13" fillId="0" borderId="5" xfId="1" applyFont="1" applyFill="1" applyBorder="1" applyAlignment="1" applyProtection="1">
      <alignment horizontal="center" vertical="center" wrapText="1"/>
    </xf>
    <xf numFmtId="0" fontId="13" fillId="0" borderId="8" xfId="1" applyFont="1" applyFill="1" applyBorder="1" applyAlignment="1" applyProtection="1">
      <alignment horizontal="center" vertical="center" wrapText="1"/>
    </xf>
    <xf numFmtId="0" fontId="3" fillId="0" borderId="10" xfId="1" applyFont="1" applyBorder="1" applyAlignment="1" applyProtection="1">
      <alignment horizontal="left" vertical="center" wrapText="1"/>
    </xf>
    <xf numFmtId="0" fontId="3" fillId="0" borderId="11" xfId="1" applyFont="1" applyBorder="1" applyAlignment="1" applyProtection="1">
      <alignment horizontal="left" vertical="center" wrapText="1"/>
    </xf>
    <xf numFmtId="0" fontId="3" fillId="0" borderId="12" xfId="1" applyFont="1" applyBorder="1" applyAlignment="1" applyProtection="1">
      <alignment horizontal="left" vertical="center" wrapText="1"/>
    </xf>
    <xf numFmtId="0" fontId="13" fillId="0" borderId="2" xfId="1" applyFont="1" applyBorder="1" applyAlignment="1" applyProtection="1">
      <alignment horizontal="center" vertical="center"/>
    </xf>
    <xf numFmtId="0" fontId="13" fillId="0" borderId="5" xfId="1" applyFont="1" applyBorder="1" applyAlignment="1" applyProtection="1">
      <alignment horizontal="center" vertical="center"/>
    </xf>
    <xf numFmtId="0" fontId="13" fillId="0" borderId="8" xfId="1" applyFont="1" applyBorder="1" applyAlignment="1" applyProtection="1">
      <alignment horizontal="center" vertical="center"/>
    </xf>
    <xf numFmtId="0" fontId="13" fillId="0" borderId="2" xfId="1" applyFont="1" applyBorder="1" applyAlignment="1" applyProtection="1">
      <alignment horizontal="left" vertical="center" wrapText="1"/>
    </xf>
    <xf numFmtId="0" fontId="13" fillId="0" borderId="5" xfId="1" applyFont="1" applyBorder="1" applyAlignment="1" applyProtection="1">
      <alignment horizontal="left" vertical="center" wrapText="1"/>
    </xf>
    <xf numFmtId="0" fontId="13" fillId="0" borderId="8" xfId="1" applyFont="1" applyBorder="1" applyAlignment="1" applyProtection="1">
      <alignment horizontal="left" vertical="center" wrapText="1"/>
    </xf>
    <xf numFmtId="16" fontId="13" fillId="0" borderId="2" xfId="1" applyNumberFormat="1" applyFont="1" applyBorder="1" applyAlignment="1" applyProtection="1">
      <alignment horizontal="center" vertical="center"/>
    </xf>
    <xf numFmtId="16" fontId="13" fillId="0" borderId="5" xfId="1" applyNumberFormat="1" applyFont="1" applyBorder="1" applyAlignment="1" applyProtection="1">
      <alignment horizontal="center" vertical="center"/>
    </xf>
    <xf numFmtId="16" fontId="21" fillId="0" borderId="2" xfId="1" applyNumberFormat="1" applyFont="1" applyBorder="1" applyAlignment="1" applyProtection="1">
      <alignment horizontal="center" vertical="center"/>
    </xf>
    <xf numFmtId="16" fontId="21" fillId="0" borderId="5" xfId="1" applyNumberFormat="1" applyFont="1" applyBorder="1" applyAlignment="1" applyProtection="1">
      <alignment horizontal="center" vertical="center"/>
    </xf>
    <xf numFmtId="0" fontId="21" fillId="0" borderId="5" xfId="1" applyFont="1" applyBorder="1" applyAlignment="1" applyProtection="1">
      <alignment horizontal="center" vertical="center"/>
    </xf>
    <xf numFmtId="0" fontId="3" fillId="0" borderId="2" xfId="1" applyFont="1" applyBorder="1" applyAlignment="1" applyProtection="1">
      <alignment horizontal="right" vertical="center" wrapText="1"/>
    </xf>
    <xf numFmtId="0" fontId="3" fillId="0" borderId="5" xfId="1" applyFont="1" applyBorder="1" applyAlignment="1" applyProtection="1">
      <alignment horizontal="right" vertical="center" wrapText="1"/>
    </xf>
    <xf numFmtId="0" fontId="3" fillId="0" borderId="9" xfId="1" applyFont="1" applyBorder="1" applyAlignment="1" applyProtection="1">
      <alignment horizontal="right" vertical="center" wrapText="1"/>
    </xf>
    <xf numFmtId="0" fontId="21" fillId="0" borderId="2" xfId="1" applyFont="1" applyBorder="1" applyAlignment="1" applyProtection="1">
      <alignment horizontal="center" vertical="center"/>
    </xf>
    <xf numFmtId="0" fontId="21" fillId="0" borderId="8" xfId="1" applyFont="1" applyBorder="1" applyAlignment="1" applyProtection="1">
      <alignment horizontal="center" vertical="center"/>
    </xf>
    <xf numFmtId="0" fontId="27" fillId="0" borderId="2" xfId="1" applyFont="1" applyBorder="1" applyAlignment="1" applyProtection="1">
      <alignment horizontal="right" vertical="center" wrapText="1"/>
    </xf>
    <xf numFmtId="0" fontId="27" fillId="0" borderId="5" xfId="1" applyFont="1" applyBorder="1" applyAlignment="1" applyProtection="1">
      <alignment horizontal="right" vertical="center" wrapText="1"/>
    </xf>
    <xf numFmtId="0" fontId="28" fillId="0" borderId="9" xfId="1" applyFont="1" applyBorder="1" applyAlignment="1" applyProtection="1">
      <alignment horizontal="right" vertical="center" wrapText="1"/>
    </xf>
    <xf numFmtId="16" fontId="3" fillId="0" borderId="2" xfId="1" applyNumberFormat="1" applyFont="1" applyBorder="1" applyAlignment="1" applyProtection="1">
      <alignment horizontal="center" vertical="center"/>
    </xf>
    <xf numFmtId="16" fontId="3" fillId="0" borderId="5" xfId="1" applyNumberFormat="1" applyFont="1" applyBorder="1" applyAlignment="1" applyProtection="1">
      <alignment horizontal="center" vertical="center"/>
    </xf>
    <xf numFmtId="0" fontId="3" fillId="0" borderId="5" xfId="1" applyFont="1" applyBorder="1" applyAlignment="1" applyProtection="1">
      <alignment horizontal="center" vertical="center"/>
    </xf>
    <xf numFmtId="0" fontId="28" fillId="0" borderId="2" xfId="1" applyFont="1" applyBorder="1" applyAlignment="1" applyProtection="1">
      <alignment horizontal="right" vertical="center" wrapText="1"/>
    </xf>
    <xf numFmtId="0" fontId="28" fillId="0" borderId="5" xfId="1" applyFont="1" applyBorder="1" applyAlignment="1" applyProtection="1">
      <alignment horizontal="right" vertical="center" wrapText="1"/>
    </xf>
    <xf numFmtId="0" fontId="28" fillId="0" borderId="8" xfId="1" applyFont="1" applyBorder="1" applyAlignment="1" applyProtection="1">
      <alignment horizontal="right" vertical="center" wrapText="1"/>
    </xf>
    <xf numFmtId="16" fontId="2" fillId="0" borderId="2" xfId="1" applyNumberFormat="1" applyFont="1" applyBorder="1" applyAlignment="1" applyProtection="1">
      <alignment horizontal="center" vertical="center"/>
    </xf>
    <xf numFmtId="16" fontId="2" fillId="0" borderId="5" xfId="1" applyNumberFormat="1" applyFont="1" applyBorder="1" applyAlignment="1" applyProtection="1">
      <alignment horizontal="center" vertical="center"/>
    </xf>
    <xf numFmtId="0" fontId="2" fillId="0" borderId="5" xfId="1" applyFont="1" applyBorder="1" applyAlignment="1" applyProtection="1">
      <alignment horizontal="center" vertical="center"/>
    </xf>
    <xf numFmtId="0" fontId="27" fillId="0" borderId="9" xfId="1" applyFont="1" applyBorder="1" applyAlignment="1" applyProtection="1">
      <alignment horizontal="right" vertical="center" wrapText="1"/>
    </xf>
    <xf numFmtId="0" fontId="13" fillId="0" borderId="2" xfId="1" applyFont="1" applyFill="1" applyBorder="1" applyAlignment="1" applyProtection="1">
      <alignment horizontal="center" vertical="center"/>
    </xf>
    <xf numFmtId="0" fontId="13" fillId="0" borderId="8" xfId="1" applyFont="1" applyFill="1" applyBorder="1" applyAlignment="1" applyProtection="1">
      <alignment horizontal="center" vertical="center"/>
    </xf>
    <xf numFmtId="0" fontId="28" fillId="0" borderId="9" xfId="1" applyFont="1" applyFill="1" applyBorder="1" applyAlignment="1" applyProtection="1">
      <alignment horizontal="right" vertical="center" wrapText="1"/>
    </xf>
    <xf numFmtId="0" fontId="27" fillId="0" borderId="2" xfId="1" applyFont="1" applyFill="1" applyBorder="1" applyAlignment="1" applyProtection="1">
      <alignment horizontal="right" vertical="center" wrapText="1"/>
    </xf>
    <xf numFmtId="0" fontId="27" fillId="0" borderId="5" xfId="1" applyFont="1" applyFill="1" applyBorder="1" applyAlignment="1" applyProtection="1">
      <alignment horizontal="right" vertical="center" wrapText="1"/>
    </xf>
    <xf numFmtId="0" fontId="27" fillId="0" borderId="8" xfId="1" applyFont="1" applyFill="1" applyBorder="1" applyAlignment="1" applyProtection="1">
      <alignment horizontal="right" vertical="center" wrapText="1"/>
    </xf>
    <xf numFmtId="0" fontId="3" fillId="0" borderId="8" xfId="1" applyFont="1" applyBorder="1" applyAlignment="1" applyProtection="1">
      <alignment horizontal="right" vertical="center" wrapText="1"/>
    </xf>
    <xf numFmtId="0" fontId="13" fillId="0" borderId="2" xfId="1" applyFont="1" applyFill="1" applyBorder="1" applyAlignment="1" applyProtection="1">
      <alignment horizontal="left" vertical="center" wrapText="1"/>
    </xf>
    <xf numFmtId="0" fontId="13" fillId="0" borderId="8" xfId="1" applyFont="1" applyFill="1" applyBorder="1" applyAlignment="1" applyProtection="1">
      <alignment horizontal="left" vertical="center" wrapText="1"/>
    </xf>
    <xf numFmtId="0" fontId="3" fillId="0" borderId="2" xfId="1" applyFont="1" applyFill="1" applyBorder="1" applyAlignment="1" applyProtection="1">
      <alignment horizontal="right" vertical="center" wrapText="1"/>
    </xf>
    <xf numFmtId="0" fontId="3" fillId="0" borderId="5" xfId="1" applyFont="1" applyFill="1" applyBorder="1" applyAlignment="1" applyProtection="1">
      <alignment horizontal="right" vertical="center" wrapText="1"/>
    </xf>
    <xf numFmtId="0" fontId="23" fillId="0" borderId="2" xfId="1" applyFont="1" applyBorder="1" applyAlignment="1" applyProtection="1">
      <alignment horizontal="center" vertical="center"/>
    </xf>
    <xf numFmtId="0" fontId="23" fillId="0" borderId="5" xfId="1" applyFont="1" applyBorder="1" applyAlignment="1" applyProtection="1">
      <alignment horizontal="center" vertical="center"/>
    </xf>
    <xf numFmtId="0" fontId="23" fillId="0" borderId="8" xfId="1" applyFont="1" applyBorder="1" applyAlignment="1" applyProtection="1">
      <alignment horizontal="center" vertical="center"/>
    </xf>
    <xf numFmtId="0" fontId="13" fillId="0" borderId="5" xfId="1" applyFont="1" applyFill="1" applyBorder="1" applyAlignment="1" applyProtection="1">
      <alignment horizontal="center" vertical="center"/>
    </xf>
    <xf numFmtId="0" fontId="3" fillId="2" borderId="10" xfId="1" applyFont="1" applyFill="1" applyBorder="1" applyAlignment="1" applyProtection="1">
      <alignment horizontal="left" vertical="center" wrapText="1"/>
    </xf>
    <xf numFmtId="0" fontId="3" fillId="2" borderId="11" xfId="1" applyFont="1" applyFill="1" applyBorder="1" applyAlignment="1" applyProtection="1">
      <alignment horizontal="left" vertical="center" wrapText="1"/>
    </xf>
    <xf numFmtId="0" fontId="3" fillId="2" borderId="12" xfId="1" applyFont="1" applyFill="1" applyBorder="1" applyAlignment="1" applyProtection="1">
      <alignment horizontal="left" vertical="center" wrapText="1"/>
    </xf>
    <xf numFmtId="0" fontId="13" fillId="2" borderId="2" xfId="1" applyFont="1" applyFill="1" applyBorder="1" applyAlignment="1" applyProtection="1">
      <alignment horizontal="center" vertical="center"/>
    </xf>
    <xf numFmtId="0" fontId="13" fillId="2" borderId="5" xfId="1" applyFont="1" applyFill="1" applyBorder="1" applyAlignment="1" applyProtection="1">
      <alignment horizontal="center" vertical="center"/>
    </xf>
    <xf numFmtId="0" fontId="13" fillId="2" borderId="8" xfId="1" applyFont="1" applyFill="1" applyBorder="1" applyAlignment="1" applyProtection="1">
      <alignment horizontal="center" vertical="center"/>
    </xf>
    <xf numFmtId="0" fontId="13" fillId="2" borderId="2" xfId="1" applyFont="1" applyFill="1" applyBorder="1" applyAlignment="1" applyProtection="1">
      <alignment horizontal="center" vertical="center" wrapText="1"/>
    </xf>
    <xf numFmtId="0" fontId="13" fillId="2" borderId="5" xfId="1" applyFont="1" applyFill="1" applyBorder="1" applyAlignment="1" applyProtection="1">
      <alignment horizontal="center" vertical="center" wrapText="1"/>
    </xf>
    <xf numFmtId="0" fontId="13" fillId="2" borderId="8" xfId="1" applyFont="1" applyFill="1" applyBorder="1" applyAlignment="1" applyProtection="1">
      <alignment horizontal="center" vertical="center" wrapText="1"/>
    </xf>
    <xf numFmtId="0" fontId="3" fillId="0" borderId="10" xfId="1" applyFont="1" applyFill="1" applyBorder="1" applyAlignment="1" applyProtection="1">
      <alignment horizontal="left" vertical="center" wrapText="1"/>
    </xf>
    <xf numFmtId="0" fontId="3" fillId="0" borderId="11" xfId="1" applyFont="1" applyFill="1" applyBorder="1" applyAlignment="1" applyProtection="1">
      <alignment horizontal="left" vertical="center" wrapText="1"/>
    </xf>
    <xf numFmtId="0" fontId="3" fillId="0" borderId="12" xfId="1" applyFont="1" applyFill="1" applyBorder="1" applyAlignment="1" applyProtection="1">
      <alignment horizontal="left" vertical="center" wrapText="1"/>
    </xf>
    <xf numFmtId="0" fontId="3" fillId="0" borderId="8" xfId="1" applyFont="1" applyFill="1" applyBorder="1" applyAlignment="1" applyProtection="1">
      <alignment horizontal="right" vertical="center" wrapText="1"/>
    </xf>
    <xf numFmtId="0" fontId="13" fillId="0" borderId="5" xfId="1" applyFont="1" applyFill="1" applyBorder="1" applyAlignment="1" applyProtection="1">
      <alignment horizontal="left" vertical="center" wrapText="1"/>
    </xf>
    <xf numFmtId="0" fontId="28" fillId="0" borderId="2" xfId="1" applyFont="1" applyFill="1" applyBorder="1" applyAlignment="1" applyProtection="1">
      <alignment horizontal="right" vertical="center" wrapText="1"/>
    </xf>
    <xf numFmtId="0" fontId="28" fillId="0" borderId="5" xfId="1" applyFont="1" applyFill="1" applyBorder="1" applyAlignment="1" applyProtection="1">
      <alignment horizontal="right" vertical="center" wrapText="1"/>
    </xf>
    <xf numFmtId="0" fontId="28" fillId="0" borderId="8" xfId="1" applyFont="1" applyFill="1" applyBorder="1" applyAlignment="1" applyProtection="1">
      <alignment horizontal="right" vertical="center" wrapText="1"/>
    </xf>
    <xf numFmtId="14" fontId="13" fillId="0" borderId="2" xfId="1" applyNumberFormat="1" applyFont="1" applyBorder="1" applyAlignment="1" applyProtection="1">
      <alignment horizontal="center" vertical="center"/>
    </xf>
    <xf numFmtId="0" fontId="0" fillId="0" borderId="8" xfId="0" applyBorder="1" applyAlignment="1">
      <alignment horizontal="center" vertical="center"/>
    </xf>
    <xf numFmtId="0" fontId="12" fillId="0" borderId="8" xfId="0" applyFont="1" applyFill="1" applyBorder="1" applyAlignment="1">
      <alignment horizontal="right" vertical="center" wrapText="1"/>
    </xf>
    <xf numFmtId="0" fontId="12" fillId="0" borderId="8" xfId="0" applyFont="1" applyBorder="1" applyAlignment="1">
      <alignment horizontal="center" vertical="center"/>
    </xf>
    <xf numFmtId="0" fontId="33" fillId="0" borderId="2" xfId="1" applyFont="1" applyFill="1" applyBorder="1" applyAlignment="1" applyProtection="1">
      <alignment horizontal="center" vertical="center"/>
    </xf>
    <xf numFmtId="0" fontId="33" fillId="0" borderId="5" xfId="1" applyFont="1" applyFill="1" applyBorder="1" applyAlignment="1" applyProtection="1">
      <alignment horizontal="center" vertical="center"/>
    </xf>
    <xf numFmtId="0" fontId="33" fillId="0" borderId="8" xfId="1" applyFont="1" applyFill="1" applyBorder="1" applyAlignment="1" applyProtection="1">
      <alignment horizontal="center" vertical="center"/>
    </xf>
    <xf numFmtId="0" fontId="13" fillId="0" borderId="2" xfId="1" applyFont="1" applyBorder="1" applyAlignment="1" applyProtection="1">
      <alignment horizontal="center"/>
    </xf>
    <xf numFmtId="0" fontId="13" fillId="0" borderId="5" xfId="1" applyFont="1" applyBorder="1" applyAlignment="1" applyProtection="1">
      <alignment horizontal="center"/>
    </xf>
    <xf numFmtId="0" fontId="13" fillId="0" borderId="8" xfId="1" applyFont="1" applyBorder="1" applyAlignment="1" applyProtection="1">
      <alignment horizontal="center"/>
    </xf>
    <xf numFmtId="16" fontId="13" fillId="2" borderId="2" xfId="1" applyNumberFormat="1" applyFont="1" applyFill="1" applyBorder="1" applyAlignment="1" applyProtection="1">
      <alignment horizontal="center" vertical="center"/>
    </xf>
    <xf numFmtId="16" fontId="13" fillId="2" borderId="5" xfId="1" applyNumberFormat="1" applyFont="1" applyFill="1" applyBorder="1" applyAlignment="1" applyProtection="1">
      <alignment horizontal="center" vertical="center"/>
    </xf>
    <xf numFmtId="16" fontId="13" fillId="2" borderId="8" xfId="1" applyNumberFormat="1" applyFont="1" applyFill="1" applyBorder="1" applyAlignment="1" applyProtection="1">
      <alignment horizontal="center" vertical="center"/>
    </xf>
    <xf numFmtId="0" fontId="23" fillId="18" borderId="2" xfId="1" applyFont="1" applyFill="1" applyBorder="1" applyAlignment="1" applyProtection="1">
      <alignment horizontal="center" vertical="center"/>
    </xf>
    <xf numFmtId="0" fontId="23" fillId="18" borderId="5" xfId="1" applyFont="1" applyFill="1" applyBorder="1" applyAlignment="1" applyProtection="1">
      <alignment horizontal="center" vertical="center"/>
    </xf>
    <xf numFmtId="0" fontId="23" fillId="18" borderId="8" xfId="1" applyFont="1" applyFill="1" applyBorder="1" applyAlignment="1" applyProtection="1">
      <alignment horizontal="center" vertical="center"/>
    </xf>
    <xf numFmtId="0" fontId="13" fillId="18" borderId="2" xfId="1" applyFont="1" applyFill="1" applyBorder="1" applyAlignment="1" applyProtection="1">
      <alignment horizontal="center" vertical="center" wrapText="1"/>
    </xf>
    <xf numFmtId="0" fontId="13" fillId="18" borderId="5" xfId="1" applyFont="1" applyFill="1" applyBorder="1" applyAlignment="1" applyProtection="1">
      <alignment horizontal="center" vertical="center" wrapText="1"/>
    </xf>
    <xf numFmtId="0" fontId="13" fillId="18" borderId="8" xfId="1" applyFont="1" applyFill="1" applyBorder="1" applyAlignment="1" applyProtection="1">
      <alignment horizontal="center" vertical="center" wrapText="1"/>
    </xf>
    <xf numFmtId="0" fontId="13" fillId="7" borderId="2" xfId="1" applyFont="1" applyFill="1" applyBorder="1" applyAlignment="1" applyProtection="1">
      <alignment horizontal="center" vertical="center" wrapText="1"/>
    </xf>
    <xf numFmtId="0" fontId="13" fillId="7" borderId="5" xfId="1" applyFont="1" applyFill="1" applyBorder="1" applyAlignment="1" applyProtection="1">
      <alignment horizontal="center" vertical="center" wrapText="1"/>
    </xf>
    <xf numFmtId="0" fontId="13" fillId="7" borderId="8" xfId="1" applyFont="1" applyFill="1" applyBorder="1" applyAlignment="1" applyProtection="1">
      <alignment horizontal="center" vertical="center" wrapText="1"/>
    </xf>
    <xf numFmtId="0" fontId="3" fillId="0" borderId="6" xfId="1" applyFont="1" applyBorder="1" applyAlignment="1" applyProtection="1">
      <alignment horizontal="left" vertical="center" wrapText="1"/>
    </xf>
    <xf numFmtId="0" fontId="3" fillId="0" borderId="1" xfId="1" applyFont="1" applyBorder="1" applyAlignment="1" applyProtection="1">
      <alignment horizontal="left" vertical="center" wrapText="1"/>
    </xf>
    <xf numFmtId="0" fontId="12" fillId="0" borderId="8" xfId="0" applyFont="1" applyFill="1" applyBorder="1" applyAlignment="1">
      <alignment horizontal="left" vertical="center" wrapText="1"/>
    </xf>
    <xf numFmtId="164" fontId="13" fillId="0" borderId="3" xfId="1" applyNumberFormat="1" applyFont="1" applyFill="1" applyBorder="1" applyAlignment="1" applyProtection="1">
      <alignment horizontal="center" vertical="center" wrapText="1"/>
    </xf>
    <xf numFmtId="164" fontId="13" fillId="0" borderId="4" xfId="1" applyNumberFormat="1" applyFont="1" applyFill="1" applyBorder="1" applyAlignment="1" applyProtection="1">
      <alignment horizontal="center" vertical="center" wrapText="1"/>
    </xf>
    <xf numFmtId="164" fontId="13" fillId="0" borderId="6" xfId="1" applyNumberFormat="1" applyFont="1" applyFill="1" applyBorder="1" applyAlignment="1" applyProtection="1">
      <alignment horizontal="center" vertical="center" wrapText="1"/>
    </xf>
    <xf numFmtId="164" fontId="13" fillId="0" borderId="7" xfId="1" applyNumberFormat="1" applyFont="1" applyFill="1" applyBorder="1" applyAlignment="1" applyProtection="1">
      <alignment horizontal="center" vertical="center" wrapText="1"/>
    </xf>
    <xf numFmtId="164" fontId="13" fillId="0" borderId="0" xfId="1" applyNumberFormat="1" applyFont="1" applyFill="1" applyAlignment="1" applyProtection="1">
      <alignment horizontal="center" vertical="center" wrapText="1"/>
    </xf>
    <xf numFmtId="164" fontId="13" fillId="0" borderId="1" xfId="1" applyNumberFormat="1" applyFont="1" applyFill="1" applyBorder="1" applyAlignment="1" applyProtection="1">
      <alignment horizontal="center" vertical="center" wrapText="1"/>
    </xf>
    <xf numFmtId="0" fontId="13" fillId="0" borderId="2" xfId="1" applyFont="1" applyFill="1" applyBorder="1" applyAlignment="1" applyProtection="1">
      <alignment horizontal="left" vertical="top" wrapText="1"/>
    </xf>
    <xf numFmtId="0" fontId="13" fillId="0" borderId="5" xfId="1" applyFont="1" applyFill="1" applyBorder="1" applyAlignment="1" applyProtection="1">
      <alignment horizontal="left" vertical="top" wrapText="1"/>
    </xf>
    <xf numFmtId="0" fontId="13" fillId="0" borderId="8" xfId="1" applyFont="1" applyFill="1" applyBorder="1" applyAlignment="1" applyProtection="1">
      <alignment horizontal="left" vertical="top" wrapText="1"/>
    </xf>
    <xf numFmtId="0" fontId="13" fillId="0" borderId="2" xfId="1" applyFont="1" applyFill="1" applyBorder="1" applyAlignment="1" applyProtection="1">
      <alignment horizontal="center" vertical="top" wrapText="1"/>
    </xf>
    <xf numFmtId="0" fontId="13" fillId="0" borderId="5" xfId="1" applyFont="1" applyFill="1" applyBorder="1" applyAlignment="1" applyProtection="1">
      <alignment horizontal="center" vertical="top" wrapText="1"/>
    </xf>
    <xf numFmtId="0" fontId="13" fillId="0" borderId="8" xfId="1" applyFont="1" applyFill="1" applyBorder="1" applyAlignment="1" applyProtection="1">
      <alignment horizontal="center" vertical="top" wrapText="1"/>
    </xf>
    <xf numFmtId="0" fontId="21" fillId="0" borderId="2" xfId="1" applyFont="1" applyBorder="1" applyAlignment="1" applyProtection="1">
      <alignment horizontal="center"/>
    </xf>
    <xf numFmtId="0" fontId="21" fillId="0" borderId="8" xfId="1" applyFont="1" applyBorder="1" applyAlignment="1" applyProtection="1">
      <alignment horizontal="center"/>
    </xf>
    <xf numFmtId="0" fontId="3" fillId="0" borderId="2" xfId="1" applyFont="1" applyBorder="1" applyAlignment="1" applyProtection="1">
      <alignment horizontal="center" vertical="top" wrapText="1"/>
    </xf>
    <xf numFmtId="0" fontId="3" fillId="0" borderId="8" xfId="1" applyFont="1" applyBorder="1" applyAlignment="1" applyProtection="1">
      <alignment horizontal="center" vertical="top" wrapText="1"/>
    </xf>
    <xf numFmtId="0" fontId="21" fillId="0" borderId="2" xfId="1" applyFont="1" applyBorder="1" applyAlignment="1" applyProtection="1">
      <alignment horizontal="center" vertical="center" wrapText="1"/>
    </xf>
    <xf numFmtId="0" fontId="21" fillId="0" borderId="8" xfId="1" applyFont="1" applyBorder="1" applyAlignment="1" applyProtection="1">
      <alignment horizontal="center" vertical="center" wrapText="1"/>
    </xf>
    <xf numFmtId="0" fontId="3" fillId="0" borderId="2" xfId="1" applyFont="1" applyBorder="1" applyAlignment="1" applyProtection="1">
      <alignment horizontal="center" vertical="center" wrapText="1"/>
    </xf>
    <xf numFmtId="0" fontId="3" fillId="0" borderId="8" xfId="1" applyFont="1" applyBorder="1" applyAlignment="1" applyProtection="1">
      <alignment horizontal="center" vertical="center" wrapText="1"/>
    </xf>
    <xf numFmtId="0" fontId="21" fillId="0" borderId="2" xfId="1" applyFont="1" applyBorder="1" applyAlignment="1" applyProtection="1">
      <alignment horizontal="center" wrapText="1"/>
    </xf>
    <xf numFmtId="0" fontId="21" fillId="0" borderId="5" xfId="1" applyFont="1" applyBorder="1" applyAlignment="1" applyProtection="1">
      <alignment horizontal="center" wrapText="1"/>
    </xf>
    <xf numFmtId="0" fontId="3" fillId="0" borderId="5" xfId="1" applyFont="1" applyBorder="1" applyAlignment="1" applyProtection="1">
      <alignment horizontal="center" vertical="center" wrapText="1"/>
    </xf>
    <xf numFmtId="0" fontId="3" fillId="0" borderId="2" xfId="1" applyFont="1" applyBorder="1" applyAlignment="1" applyProtection="1">
      <alignment horizontal="right" vertical="top" wrapText="1"/>
    </xf>
    <xf numFmtId="0" fontId="3" fillId="0" borderId="8" xfId="1" applyFont="1" applyBorder="1" applyAlignment="1" applyProtection="1">
      <alignment horizontal="right" vertical="top" wrapText="1"/>
    </xf>
    <xf numFmtId="17" fontId="3" fillId="0" borderId="2" xfId="1" applyNumberFormat="1" applyFont="1" applyBorder="1" applyAlignment="1" applyProtection="1">
      <alignment horizontal="center" vertical="center"/>
    </xf>
    <xf numFmtId="0" fontId="3" fillId="0" borderId="8" xfId="1" applyFont="1" applyBorder="1" applyAlignment="1" applyProtection="1">
      <alignment horizontal="center" vertical="center"/>
    </xf>
    <xf numFmtId="16" fontId="13" fillId="0" borderId="8" xfId="1" applyNumberFormat="1" applyFont="1" applyBorder="1" applyAlignment="1" applyProtection="1">
      <alignment horizontal="center" vertical="center"/>
    </xf>
    <xf numFmtId="0" fontId="3" fillId="0" borderId="2" xfId="1" applyFont="1" applyBorder="1" applyAlignment="1" applyProtection="1">
      <alignment horizontal="center" vertical="center"/>
    </xf>
    <xf numFmtId="164" fontId="13" fillId="16" borderId="3" xfId="1" applyNumberFormat="1" applyFont="1" applyFill="1" applyBorder="1" applyAlignment="1" applyProtection="1">
      <alignment horizontal="center" vertical="center" wrapText="1"/>
    </xf>
    <xf numFmtId="164" fontId="13" fillId="16" borderId="4" xfId="1" applyNumberFormat="1" applyFont="1" applyFill="1" applyBorder="1" applyAlignment="1" applyProtection="1">
      <alignment horizontal="center" vertical="center" wrapText="1"/>
    </xf>
    <xf numFmtId="164" fontId="13" fillId="16" borderId="6" xfId="1" applyNumberFormat="1" applyFont="1" applyFill="1" applyBorder="1" applyAlignment="1" applyProtection="1">
      <alignment horizontal="center" vertical="center" wrapText="1"/>
    </xf>
    <xf numFmtId="164" fontId="13" fillId="16" borderId="7" xfId="1" applyNumberFormat="1" applyFont="1" applyFill="1" applyBorder="1" applyAlignment="1" applyProtection="1">
      <alignment horizontal="center" vertical="center" wrapText="1"/>
    </xf>
    <xf numFmtId="0" fontId="3" fillId="0" borderId="9" xfId="1" applyFont="1" applyBorder="1" applyAlignment="1" applyProtection="1">
      <alignment horizontal="left" vertical="center" wrapText="1"/>
    </xf>
    <xf numFmtId="0" fontId="28" fillId="0" borderId="9" xfId="1" applyFont="1" applyBorder="1" applyAlignment="1" applyProtection="1">
      <alignment horizontal="left" vertical="center" wrapText="1"/>
    </xf>
    <xf numFmtId="0" fontId="13" fillId="4" borderId="2" xfId="1" applyFont="1" applyFill="1" applyBorder="1" applyAlignment="1" applyProtection="1">
      <alignment horizontal="center" vertical="center"/>
    </xf>
    <xf numFmtId="0" fontId="13" fillId="4" borderId="8" xfId="1" applyFont="1" applyFill="1" applyBorder="1" applyAlignment="1" applyProtection="1">
      <alignment horizontal="center" vertical="center"/>
    </xf>
    <xf numFmtId="0" fontId="13" fillId="4" borderId="2" xfId="1" applyFont="1" applyFill="1" applyBorder="1" applyAlignment="1" applyProtection="1">
      <alignment horizontal="left" vertical="center" wrapText="1"/>
    </xf>
    <xf numFmtId="0" fontId="13" fillId="4" borderId="8" xfId="1" applyFont="1" applyFill="1" applyBorder="1" applyAlignment="1" applyProtection="1">
      <alignment horizontal="left" vertical="center" wrapText="1"/>
    </xf>
    <xf numFmtId="0" fontId="3" fillId="0" borderId="2" xfId="1" applyFont="1" applyBorder="1" applyAlignment="1" applyProtection="1">
      <alignment horizontal="left" vertical="center" wrapText="1"/>
    </xf>
    <xf numFmtId="0" fontId="3" fillId="0" borderId="5" xfId="1" applyFont="1" applyBorder="1" applyAlignment="1" applyProtection="1">
      <alignment horizontal="left" vertical="center" wrapText="1"/>
    </xf>
    <xf numFmtId="0" fontId="27" fillId="0" borderId="2" xfId="1" applyFont="1" applyBorder="1" applyAlignment="1" applyProtection="1">
      <alignment horizontal="left" vertical="center" wrapText="1"/>
    </xf>
    <xf numFmtId="0" fontId="27" fillId="0" borderId="5" xfId="1" applyFont="1" applyBorder="1" applyAlignment="1" applyProtection="1">
      <alignment horizontal="left" vertical="center" wrapText="1"/>
    </xf>
    <xf numFmtId="0" fontId="27" fillId="4" borderId="2" xfId="1" applyFont="1" applyFill="1" applyBorder="1" applyAlignment="1" applyProtection="1">
      <alignment horizontal="left" vertical="center" wrapText="1"/>
    </xf>
    <xf numFmtId="0" fontId="27" fillId="4" borderId="5" xfId="1" applyFont="1" applyFill="1" applyBorder="1" applyAlignment="1" applyProtection="1">
      <alignment horizontal="left" vertical="center" wrapText="1"/>
    </xf>
    <xf numFmtId="0" fontId="28" fillId="0" borderId="2" xfId="1" applyFont="1" applyBorder="1" applyAlignment="1" applyProtection="1">
      <alignment horizontal="left" vertical="center" wrapText="1"/>
    </xf>
    <xf numFmtId="0" fontId="28" fillId="0" borderId="5" xfId="1" applyFont="1" applyBorder="1" applyAlignment="1" applyProtection="1">
      <alignment horizontal="left" vertical="center" wrapText="1"/>
    </xf>
    <xf numFmtId="0" fontId="41" fillId="0" borderId="9" xfId="1" applyFont="1" applyBorder="1" applyAlignment="1" applyProtection="1">
      <alignment horizontal="left" vertical="center" wrapText="1"/>
    </xf>
    <xf numFmtId="16" fontId="38" fillId="0" borderId="2" xfId="1" applyNumberFormat="1" applyFont="1" applyBorder="1" applyAlignment="1" applyProtection="1">
      <alignment horizontal="center" vertical="center"/>
    </xf>
    <xf numFmtId="16" fontId="38" fillId="0" borderId="5" xfId="1" applyNumberFormat="1" applyFont="1" applyBorder="1" applyAlignment="1" applyProtection="1">
      <alignment horizontal="center" vertical="center"/>
    </xf>
    <xf numFmtId="0" fontId="41" fillId="0" borderId="2" xfId="1" applyFont="1" applyBorder="1" applyAlignment="1" applyProtection="1">
      <alignment horizontal="left" vertical="center" wrapText="1"/>
    </xf>
    <xf numFmtId="0" fontId="41" fillId="0" borderId="5" xfId="1" applyFont="1" applyBorder="1" applyAlignment="1" applyProtection="1">
      <alignment horizontal="left" vertical="center" wrapText="1"/>
    </xf>
    <xf numFmtId="16" fontId="35" fillId="0" borderId="2" xfId="1" applyNumberFormat="1" applyFont="1" applyBorder="1" applyAlignment="1" applyProtection="1">
      <alignment horizontal="center" vertical="center"/>
    </xf>
    <xf numFmtId="16" fontId="35" fillId="0" borderId="5" xfId="1" applyNumberFormat="1" applyFont="1" applyBorder="1" applyAlignment="1" applyProtection="1">
      <alignment horizontal="center" vertical="center"/>
    </xf>
    <xf numFmtId="0" fontId="40" fillId="0" borderId="2" xfId="1" applyFont="1" applyBorder="1" applyAlignment="1" applyProtection="1">
      <alignment horizontal="left" vertical="center" wrapText="1"/>
    </xf>
    <xf numFmtId="0" fontId="40" fillId="0" borderId="5" xfId="1" applyFont="1" applyBorder="1" applyAlignment="1" applyProtection="1">
      <alignment horizontal="left" vertical="center" wrapText="1"/>
    </xf>
    <xf numFmtId="0" fontId="35" fillId="4" borderId="2" xfId="1" applyFont="1" applyFill="1" applyBorder="1" applyAlignment="1" applyProtection="1">
      <alignment horizontal="center" vertical="center"/>
    </xf>
    <xf numFmtId="0" fontId="35" fillId="4" borderId="5" xfId="1" applyFont="1" applyFill="1" applyBorder="1" applyAlignment="1" applyProtection="1">
      <alignment horizontal="center" vertical="center"/>
    </xf>
    <xf numFmtId="0" fontId="35" fillId="4" borderId="2" xfId="1" applyFont="1" applyFill="1" applyBorder="1" applyAlignment="1" applyProtection="1">
      <alignment horizontal="left" vertical="center" wrapText="1"/>
    </xf>
    <xf numFmtId="0" fontId="35" fillId="4" borderId="5" xfId="1" applyFont="1" applyFill="1" applyBorder="1" applyAlignment="1" applyProtection="1">
      <alignment horizontal="left" vertical="center" wrapText="1"/>
    </xf>
    <xf numFmtId="0" fontId="3" fillId="0" borderId="7" xfId="1" applyFont="1" applyBorder="1" applyAlignment="1" applyProtection="1">
      <alignment horizontal="left" vertical="center" wrapText="1"/>
    </xf>
    <xf numFmtId="16" fontId="35" fillId="4" borderId="2" xfId="1" applyNumberFormat="1" applyFont="1" applyFill="1" applyBorder="1" applyAlignment="1" applyProtection="1">
      <alignment horizontal="left" vertical="center"/>
    </xf>
    <xf numFmtId="16" fontId="35" fillId="4" borderId="5" xfId="1" applyNumberFormat="1" applyFont="1" applyFill="1" applyBorder="1" applyAlignment="1" applyProtection="1">
      <alignment horizontal="left" vertical="center"/>
    </xf>
    <xf numFmtId="0" fontId="35" fillId="4" borderId="5" xfId="1" applyFont="1" applyFill="1" applyBorder="1" applyAlignment="1" applyProtection="1">
      <alignment horizontal="left" vertical="center"/>
    </xf>
    <xf numFmtId="0" fontId="35" fillId="0" borderId="2" xfId="1" applyFont="1" applyFill="1" applyBorder="1" applyAlignment="1" applyProtection="1">
      <alignment horizontal="center" vertical="center"/>
    </xf>
    <xf numFmtId="0" fontId="35" fillId="0" borderId="8" xfId="1" applyFont="1" applyFill="1" applyBorder="1" applyAlignment="1" applyProtection="1">
      <alignment horizontal="center" vertical="center"/>
    </xf>
    <xf numFmtId="0" fontId="40" fillId="0" borderId="2" xfId="1" applyFont="1" applyFill="1" applyBorder="1" applyAlignment="1" applyProtection="1">
      <alignment horizontal="left" vertical="center" wrapText="1"/>
    </xf>
    <xf numFmtId="0" fontId="40" fillId="0" borderId="5" xfId="1" applyFont="1" applyFill="1" applyBorder="1" applyAlignment="1" applyProtection="1">
      <alignment horizontal="left" vertical="center" wrapText="1"/>
    </xf>
    <xf numFmtId="0" fontId="3" fillId="0" borderId="8" xfId="1" applyFont="1" applyBorder="1" applyAlignment="1" applyProtection="1">
      <alignment horizontal="left" vertical="center" wrapText="1"/>
    </xf>
    <xf numFmtId="0" fontId="13" fillId="5" borderId="2" xfId="1" applyFont="1" applyFill="1" applyBorder="1" applyAlignment="1" applyProtection="1">
      <alignment horizontal="center" vertical="center" wrapText="1"/>
    </xf>
    <xf numFmtId="0" fontId="13" fillId="5" borderId="5" xfId="1" applyFont="1" applyFill="1" applyBorder="1" applyAlignment="1" applyProtection="1">
      <alignment horizontal="center" vertical="center" wrapText="1"/>
    </xf>
    <xf numFmtId="0" fontId="13" fillId="5" borderId="8" xfId="1" applyFont="1" applyFill="1" applyBorder="1" applyAlignment="1" applyProtection="1">
      <alignment horizontal="center" vertical="center" wrapText="1"/>
    </xf>
    <xf numFmtId="0" fontId="13" fillId="0" borderId="2" xfId="1" applyFont="1" applyBorder="1" applyAlignment="1" applyProtection="1">
      <alignment horizontal="center" wrapText="1"/>
    </xf>
    <xf numFmtId="0" fontId="13" fillId="0" borderId="8" xfId="1" applyFont="1" applyBorder="1" applyAlignment="1" applyProtection="1">
      <alignment horizontal="center" wrapText="1"/>
    </xf>
    <xf numFmtId="0" fontId="32" fillId="0" borderId="2" xfId="1" applyFont="1" applyBorder="1" applyAlignment="1" applyProtection="1">
      <alignment horizontal="left" vertical="center" wrapText="1"/>
    </xf>
    <xf numFmtId="0" fontId="32" fillId="0" borderId="5" xfId="1" applyFont="1" applyBorder="1" applyAlignment="1" applyProtection="1">
      <alignment horizontal="left" vertical="center" wrapText="1"/>
    </xf>
    <xf numFmtId="0" fontId="32" fillId="0" borderId="8" xfId="1" applyFont="1" applyBorder="1" applyAlignment="1" applyProtection="1">
      <alignment horizontal="left" vertical="center" wrapText="1"/>
    </xf>
    <xf numFmtId="164" fontId="13" fillId="0" borderId="8" xfId="1" applyNumberFormat="1" applyFont="1" applyBorder="1" applyAlignment="1" applyProtection="1">
      <alignment horizontal="center" vertical="center" wrapText="1"/>
    </xf>
  </cellXfs>
  <cellStyles count="5">
    <cellStyle name="Обычный" xfId="0" builtinId="0"/>
    <cellStyle name="Обычный 2" xfId="2"/>
    <cellStyle name="Обычный 3" xfId="1"/>
    <cellStyle name="Финансовый 2 2" xfId="4"/>
    <cellStyle name="Финансовый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usernames" Target="revisions/userNam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159" Type="http://schemas.openxmlformats.org/officeDocument/2006/relationships/revisionLog" Target="revisionLog57.xml"/><Relationship Id="rId175" Type="http://schemas.openxmlformats.org/officeDocument/2006/relationships/revisionLog" Target="revisionLog73.xml"/><Relationship Id="rId167" Type="http://schemas.openxmlformats.org/officeDocument/2006/relationships/revisionLog" Target="revisionLog65.xml"/><Relationship Id="rId133" Type="http://schemas.openxmlformats.org/officeDocument/2006/relationships/revisionLog" Target="revisionLog31.xml"/><Relationship Id="rId120" Type="http://schemas.openxmlformats.org/officeDocument/2006/relationships/revisionLog" Target="revisionLog18.xml"/><Relationship Id="rId125" Type="http://schemas.openxmlformats.org/officeDocument/2006/relationships/revisionLog" Target="revisionLog23.xml"/><Relationship Id="rId138" Type="http://schemas.openxmlformats.org/officeDocument/2006/relationships/revisionLog" Target="revisionLog36.xml"/><Relationship Id="rId141" Type="http://schemas.openxmlformats.org/officeDocument/2006/relationships/revisionLog" Target="revisionLog39.xml"/><Relationship Id="rId146" Type="http://schemas.openxmlformats.org/officeDocument/2006/relationships/revisionLog" Target="revisionLog44.xml"/><Relationship Id="rId154" Type="http://schemas.openxmlformats.org/officeDocument/2006/relationships/revisionLog" Target="revisionLog52.xml"/><Relationship Id="rId170" Type="http://schemas.openxmlformats.org/officeDocument/2006/relationships/revisionLog" Target="revisionLog68.xml"/><Relationship Id="rId162" Type="http://schemas.openxmlformats.org/officeDocument/2006/relationships/revisionLog" Target="revisionLog60.xml"/><Relationship Id="rId129" Type="http://schemas.openxmlformats.org/officeDocument/2006/relationships/revisionLog" Target="revisionLog27.xml"/><Relationship Id="rId158" Type="http://schemas.openxmlformats.org/officeDocument/2006/relationships/revisionLog" Target="revisionLog56.xml"/><Relationship Id="rId137" Type="http://schemas.openxmlformats.org/officeDocument/2006/relationships/revisionLog" Target="revisionLog35.xml"/><Relationship Id="rId124" Type="http://schemas.openxmlformats.org/officeDocument/2006/relationships/revisionLog" Target="revisionLog22.xml"/><Relationship Id="rId161" Type="http://schemas.openxmlformats.org/officeDocument/2006/relationships/revisionLog" Target="revisionLog59.xml"/><Relationship Id="rId166" Type="http://schemas.openxmlformats.org/officeDocument/2006/relationships/revisionLog" Target="revisionLog64.xml"/><Relationship Id="rId174" Type="http://schemas.openxmlformats.org/officeDocument/2006/relationships/revisionLog" Target="revisionLog72.xml"/><Relationship Id="rId132" Type="http://schemas.openxmlformats.org/officeDocument/2006/relationships/revisionLog" Target="revisionLog30.xml"/><Relationship Id="rId140" Type="http://schemas.openxmlformats.org/officeDocument/2006/relationships/revisionLog" Target="revisionLog38.xml"/><Relationship Id="rId145" Type="http://schemas.openxmlformats.org/officeDocument/2006/relationships/revisionLog" Target="revisionLog43.xml"/><Relationship Id="rId153" Type="http://schemas.openxmlformats.org/officeDocument/2006/relationships/revisionLog" Target="revisionLog51.xml"/><Relationship Id="rId157" Type="http://schemas.openxmlformats.org/officeDocument/2006/relationships/revisionLog" Target="revisionLog55.xml"/><Relationship Id="rId144" Type="http://schemas.openxmlformats.org/officeDocument/2006/relationships/revisionLog" Target="revisionLog42.xml"/><Relationship Id="rId149" Type="http://schemas.openxmlformats.org/officeDocument/2006/relationships/revisionLog" Target="revisionLog47.xml"/><Relationship Id="rId131" Type="http://schemas.openxmlformats.org/officeDocument/2006/relationships/revisionLog" Target="revisionLog29.xml"/><Relationship Id="rId123" Type="http://schemas.openxmlformats.org/officeDocument/2006/relationships/revisionLog" Target="revisionLog21.xml"/><Relationship Id="rId128" Type="http://schemas.openxmlformats.org/officeDocument/2006/relationships/revisionLog" Target="revisionLog26.xml"/><Relationship Id="rId136" Type="http://schemas.openxmlformats.org/officeDocument/2006/relationships/revisionLog" Target="revisionLog34.xml"/><Relationship Id="rId165" Type="http://schemas.openxmlformats.org/officeDocument/2006/relationships/revisionLog" Target="revisionLog63.xml"/><Relationship Id="rId173" Type="http://schemas.openxmlformats.org/officeDocument/2006/relationships/revisionLog" Target="revisionLog71.xml"/><Relationship Id="rId152" Type="http://schemas.openxmlformats.org/officeDocument/2006/relationships/revisionLog" Target="revisionLog50.xml"/><Relationship Id="rId160" Type="http://schemas.openxmlformats.org/officeDocument/2006/relationships/revisionLog" Target="revisionLog58.xml"/><Relationship Id="rId119" Type="http://schemas.openxmlformats.org/officeDocument/2006/relationships/revisionLog" Target="revisionLog17.xml"/><Relationship Id="rId127" Type="http://schemas.openxmlformats.org/officeDocument/2006/relationships/revisionLog" Target="revisionLog25.xml"/><Relationship Id="rId156" Type="http://schemas.openxmlformats.org/officeDocument/2006/relationships/revisionLog" Target="revisionLog54.xml"/><Relationship Id="rId164" Type="http://schemas.openxmlformats.org/officeDocument/2006/relationships/revisionLog" Target="revisionLog62.xml"/><Relationship Id="rId169" Type="http://schemas.openxmlformats.org/officeDocument/2006/relationships/revisionLog" Target="revisionLog67.xml"/><Relationship Id="rId122" Type="http://schemas.openxmlformats.org/officeDocument/2006/relationships/revisionLog" Target="revisionLog20.xml"/><Relationship Id="rId130" Type="http://schemas.openxmlformats.org/officeDocument/2006/relationships/revisionLog" Target="revisionLog28.xml"/><Relationship Id="rId135" Type="http://schemas.openxmlformats.org/officeDocument/2006/relationships/revisionLog" Target="revisionLog33.xml"/><Relationship Id="rId143" Type="http://schemas.openxmlformats.org/officeDocument/2006/relationships/revisionLog" Target="revisionLog41.xml"/><Relationship Id="rId148" Type="http://schemas.openxmlformats.org/officeDocument/2006/relationships/revisionLog" Target="revisionLog46.xml"/><Relationship Id="rId151" Type="http://schemas.openxmlformats.org/officeDocument/2006/relationships/revisionLog" Target="revisionLog49.xml"/><Relationship Id="rId172" Type="http://schemas.openxmlformats.org/officeDocument/2006/relationships/revisionLog" Target="revisionLog70.xml"/><Relationship Id="rId147" Type="http://schemas.openxmlformats.org/officeDocument/2006/relationships/revisionLog" Target="revisionLog45.xml"/><Relationship Id="rId118" Type="http://schemas.openxmlformats.org/officeDocument/2006/relationships/revisionLog" Target="revisionLog16.xml"/><Relationship Id="rId168" Type="http://schemas.openxmlformats.org/officeDocument/2006/relationships/revisionLog" Target="revisionLog66.xml"/><Relationship Id="rId126" Type="http://schemas.openxmlformats.org/officeDocument/2006/relationships/revisionLog" Target="revisionLog24.xml"/><Relationship Id="rId134" Type="http://schemas.openxmlformats.org/officeDocument/2006/relationships/revisionLog" Target="revisionLog32.xml"/><Relationship Id="rId139" Type="http://schemas.openxmlformats.org/officeDocument/2006/relationships/revisionLog" Target="revisionLog37.xml"/><Relationship Id="rId163" Type="http://schemas.openxmlformats.org/officeDocument/2006/relationships/revisionLog" Target="revisionLog61.xml"/><Relationship Id="rId171" Type="http://schemas.openxmlformats.org/officeDocument/2006/relationships/revisionLog" Target="revisionLog69.xml"/><Relationship Id="rId121" Type="http://schemas.openxmlformats.org/officeDocument/2006/relationships/revisionLog" Target="revisionLog19.xml"/><Relationship Id="rId142" Type="http://schemas.openxmlformats.org/officeDocument/2006/relationships/revisionLog" Target="revisionLog40.xml"/><Relationship Id="rId150" Type="http://schemas.openxmlformats.org/officeDocument/2006/relationships/revisionLog" Target="revisionLog48.xml"/><Relationship Id="rId155" Type="http://schemas.openxmlformats.org/officeDocument/2006/relationships/revisionLog" Target="revisionLog53.xml"/><Relationship Id="rId176"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1363A4A6-B186-4C0D-A0F5-AC79C306C513}" diskRevisions="1" revisionId="22226" version="4">
  <header guid="{379EC781-4A1D-4B7E-9E57-F11D9DDD2A6B}" dateTime="2025-05-12T15:07:54" maxSheetId="21" userName="Тихонова Лариса Анатольевна" r:id="rId118" minRId="1532" maxRId="153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416C198-9CA2-4592-9381-E46A3B74737B}" dateTime="2025-05-12T17:16:32" maxSheetId="21" userName="Митина Екатерина Сергеевна" r:id="rId119" minRId="1539" maxRId="155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B3B337D-3481-4A58-A2AE-7951CD0825D5}" dateTime="2025-05-12T17:17:41" maxSheetId="21" userName="Митина Екатерина Сергеевна" r:id="rId120" minRId="155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314633A-013C-4E63-B156-3FB5C6555C23}" dateTime="2025-05-12T17:33:37" maxSheetId="21" userName="Митина Екатерина Сергеевна" r:id="rId121" minRId="155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3FE6936-3592-4A60-A01F-36662A9F783D}" dateTime="2025-05-12T17:40:33" maxSheetId="21" userName="Тихонова Лариса Анатольевна" r:id="rId122" minRId="1554" maxRId="156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1464AA95-35E0-4C74-A77B-62D39216081D}" dateTime="2025-05-13T11:27:35" maxSheetId="21" userName="Тихонова Лариса Анатольевна" r:id="rId123" minRId="1562" maxRId="160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2A562CC-4A32-47FD-9D12-01701D6DCC10}" dateTime="2025-05-13T13:31:59" maxSheetId="21" userName="Спиридонова Юлия Леонидовна" r:id="rId124" minRId="1608" maxRId="161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C083E84-CF2E-4C35-953E-35D5BD09639C}" dateTime="2025-05-13T13:54:59" maxSheetId="21" userName="Тихонова Лариса Анатольевна" r:id="rId125" minRId="1621" maxRId="162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65FCF382-497D-48E7-A5F0-003F866388B3}" dateTime="2025-05-13T14:56:12" maxSheetId="21" userName="Осинцева Татьяна Николаевна" r:id="rId126" minRId="1628" maxRId="165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D14EC3F-A12A-427B-B9E8-BCA365D868F8}" dateTime="2025-05-13T16:34:39" maxSheetId="21" userName="Мягкова Оксана Викторовна" r:id="rId12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455AF357-30F3-4988-B908-EC70EEB228D8}" dateTime="2025-05-13T17:14:14" maxSheetId="21" userName="Епифанова Елена Валерьевна" r:id="rId128" minRId="1659" maxRId="173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404C0AC-4D1F-4EA9-8F29-7ECA58D7E7FF}" dateTime="2025-05-13T17:54:37" maxSheetId="21" userName="Епифанова Елена Валерьевна" r:id="rId129" minRId="1740" maxRId="178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ED6C718-FF62-4081-B30D-F2C548B8AFB7}" dateTime="2025-05-14T09:20:21" maxSheetId="21" userName="Харченко Ольга Владимировна" r:id="rId130" minRId="1783" maxRId="180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4A07A4F8-6F25-47F9-B9BE-998CB11FC621}" dateTime="2025-05-14T09:26:40" maxSheetId="21" userName="Харченко Ольга Владимировна" r:id="rId131" minRId="1808" maxRId="181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DA5EFBD-C3CD-40EE-9A1B-94D84DA3D1DB}" dateTime="2025-05-14T09:29:00" maxSheetId="21" userName="Харченко Ольга Владимировна" r:id="rId132" minRId="1814" maxRId="181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C53F18A-5ACD-43D5-AFA8-7DA440EE52E9}" dateTime="2025-05-14T09:31:45" maxSheetId="21" userName="Тихонова Лариса Анатольевна" r:id="rId133" minRId="1819" maxRId="182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E9DB360-E5C8-498D-B098-EBF469AB934B}" dateTime="2025-05-14T09:36:36" maxSheetId="21" userName="Харченко Ольга Владимировна" r:id="rId134" minRId="1832" maxRId="183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12712E24-DBF5-4207-9A8D-E49A90A8E373}" dateTime="2025-05-14T14:53:18" maxSheetId="21" userName="Харченко Ольга Владимировна" r:id="rId135" minRId="1837" maxRId="183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01E6A03C-9EA9-432E-8172-F37520E1A5CF}" dateTime="2025-05-14T14:54:44" maxSheetId="21" userName="Харченко Ольга Владимировна" r:id="rId136" minRId="1846" maxRId="184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D64CCFE-1E88-4799-9B7E-CE07220702F0}" dateTime="2025-05-14T15:02:22" maxSheetId="21" userName="Харченко Ольга Владимировна" r:id="rId137" minRId="1849" maxRId="185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6E4F527-2653-4012-B01C-937567884EFF}" dateTime="2025-05-14T15:04:09" maxSheetId="21" userName="Харченко Ольга Владимировна" r:id="rId138" minRId="1853" maxRId="185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E2695E0-BCE3-4FEE-8260-D15B74F2FF27}" dateTime="2025-05-14T15:05:36" maxSheetId="21" userName="Харченко Ольга Владимировна" r:id="rId139" minRId="1857" maxRId="185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05C981CB-D670-4B72-BD57-06DBE45DB072}" dateTime="2025-05-14T15:06:55" maxSheetId="21" userName="Харченко Ольга Владимировна" r:id="rId140" minRId="1859" maxRId="186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619BEF3F-07B2-4F78-BE31-2ABFE6FD70C6}" dateTime="2025-05-14T15:08:14" maxSheetId="21" userName="Харченко Ольга Владимировна" r:id="rId14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6CCC9DE-BB85-4ED5-AAF6-42CD63F63329}" dateTime="2025-05-15T08:51:59" maxSheetId="21" userName="Харченко Ольга Владимировна" r:id="rId142" minRId="1863" maxRId="186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2BF72B51-DC74-49D5-8B1F-214F43561649}" dateTime="2025-05-15T08:54:53" maxSheetId="21" userName="Харченко Ольга Владимировна" r:id="rId143" minRId="1874" maxRId="187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D99777ED-5E24-4773-9E54-D18D09A85F9B}" dateTime="2025-05-15T09:02:35" maxSheetId="21" userName="Харченко Ольга Владимировна" r:id="rId144" minRId="1876" maxRId="187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5A39E9D-FF2D-4A45-A1CA-433E9BA67126}" dateTime="2025-05-15T09:18:47" maxSheetId="21" userName="Харченко Ольга Владимировна" r:id="rId145" minRId="1879" maxRId="189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64EB5517-2AD5-486F-B56B-61CA28D28C4E}" dateTime="2025-05-15T09:21:41" maxSheetId="21" userName="Харченко Ольга Владимировна" r:id="rId146" minRId="1903" maxRId="190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DBB69BA8-820B-4132-B718-0AAE577DF426}" dateTime="2025-05-15T10:58:47" maxSheetId="21" userName="Харченко Ольга Владимировна" r:id="rId147" minRId="1907" maxRId="191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43636177-FD8A-4F5C-8429-111A2004C5F4}" dateTime="2025-05-15T11:01:26" maxSheetId="21" userName="Харченко Ольга Владимировна" r:id="rId148" minRId="1911" maxRId="191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B4677D5-AC75-4FD9-8E42-42295561D07A}" dateTime="2025-05-15T11:19:11" maxSheetId="21" userName="Харченко Ольга Владимировна" r:id="rId149" minRId="1913" maxRId="191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559BA7B-3627-4362-A191-C1A0A987A993}" dateTime="2025-05-16T09:57:49" maxSheetId="21" userName="Харченко Ольга Владимировна" r:id="rId150" minRId="1915" maxRId="191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52B88049-3F91-4FFC-8D51-2AF275077625}" dateTime="2025-05-19T10:04:40" maxSheetId="21" userName="Тихонова Лариса Анатольевна" r:id="rId151" minRId="1917" maxRId="192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BA69202-3328-4E42-B618-90205492A334}" dateTime="2025-05-19T10:38:38" maxSheetId="21" userName="Тихонова Лариса Анатольевна" r:id="rId152" minRId="1929" maxRId="193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0F046057-58DC-4BDE-A8C6-B301994ABBA5}" dateTime="2025-05-19T10:56:55" maxSheetId="21" userName="Цыганкова Ирина Анатольевна" r:id="rId153" minRId="1943" maxRId="196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CCA145F-7523-4243-A925-BF32A436D4E3}" dateTime="2025-05-19T10:58:12" maxSheetId="21" userName="Цыганкова Ирина Анатольевна" r:id="rId154" minRId="1977" maxRId="197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5B25EBF8-3384-42ED-A6D2-59DA738AEA1B}" dateTime="2025-05-19T11:00:20" maxSheetId="21" userName="Цыганкова Ирина Анатольевна" r:id="rId155" minRId="1980" maxRId="198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F2B3621-8A77-47D8-9297-9DF78CE240C9}" dateTime="2025-05-19T11:02:40" maxSheetId="21" userName="Цыганкова Ирина Анатольевна" r:id="rId15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6AF49FE-EF96-44C4-842B-DCDA2ABD670D}" dateTime="2025-05-19T11:09:15" maxSheetId="21" userName="Цыганкова Ирина Анатольевна" r:id="rId157" minRId="1989" maxRId="199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96A85383-03FD-4904-BDC9-33BF430DC36B}" dateTime="2025-05-19T11:10:38" maxSheetId="21" userName="Цыганкова Ирина Анатольевна" r:id="rId158" minRId="199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1BF12C4-579F-49D7-8F75-C9E1B39D926C}" dateTime="2025-05-19T11:17:07" maxSheetId="21" userName="Тихонова Лариса Анатольевна" r:id="rId159" minRId="1996" maxRId="200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5792CEBE-7712-43C6-A931-8E65DF87B68A}" dateTime="2025-05-20T10:38:51" maxSheetId="21" userName="Хазиева Татьяна Михайловна" r:id="rId160" minRId="2014" maxRId="202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9622745-8F51-4987-9426-0861D5E9D0F0}" dateTime="2025-05-20T10:40:32" maxSheetId="21" userName="Хазиева Татьяна Михайловна" r:id="rId161" minRId="2027" maxRId="202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FAAE0D9B-E812-4944-8479-3220691125B7}" dateTime="2025-05-21T15:20:43" maxSheetId="21" userName="Подворчан Оксана" r:id="rId162" minRId="2029" maxRId="205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2F7D693-D288-463A-8816-42CB659696D8}" dateTime="2025-05-21T15:57:12" maxSheetId="21" userName="Подворчан Оксана" r:id="rId163" minRId="2064" maxRId="210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55ECDAC2-CD03-4849-84FB-A3762AB3E836}" dateTime="2025-05-21T16:10:27" maxSheetId="21" userName="Подворчан Оксана" r:id="rId164" minRId="2103" maxRId="211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F462BB0-699A-4A84-BC74-7D07CE32F426}" dateTime="2025-05-21T16:58:12" maxSheetId="21" userName="Подворчан Оксана" r:id="rId165" minRId="211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36C28A2-DC38-4E80-A487-ED1CCD97C025}" dateTime="2025-05-21T17:05:37" maxSheetId="21" userName="Подворчан Оксана" r:id="rId166" minRId="2112" maxRId="211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2A03ABE3-AB34-4464-941C-8D678F92FF33}" dateTime="2025-05-21T17:50:44" maxSheetId="21" userName="Подворчан Оксана" r:id="rId167" minRId="2127" maxRId="213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E9658603-6051-4DD6-92CA-BF10A93C4DD4}" dateTime="2025-05-21T18:08:09" maxSheetId="21" userName="Подворчан Оксана" r:id="rId168" minRId="213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65BC6CA-EA07-4207-965D-B354A3887042}" dateTime="2025-05-22T09:38:10" maxSheetId="21" userName="Подворчан Оксана" r:id="rId169" minRId="213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8AC339CE-8F0B-4163-BAC7-6BD57014B77C}" dateTime="2025-05-22T09:43:37" maxSheetId="21" userName="Подворчан Оксана" r:id="rId170" minRId="2142">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AC59AA5E-F76A-4943-806C-9316E25E3B6E}" dateTime="2025-05-22T09:47:43" maxSheetId="21" userName="Подворчан Оксана" r:id="rId171" minRId="214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9C1A453E-17F2-47B2-BDCB-CB600CBFBFD3}" dateTime="2025-05-22T09:49:11" maxSheetId="21" userName="Подворчан Оксана" r:id="rId172" minRId="214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5239F8FE-8C2C-451B-99AA-44A7FBCE28CB}" dateTime="2025-05-22T12:01:15" maxSheetId="21" userName="Подворчан Оксана" r:id="rId173" minRId="2145" maxRId="215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418A24AA-69BC-41AE-8F65-371AD2C15D6E}" dateTime="2025-05-23T17:46:19" maxSheetId="21" userName="Лукманова Эльвира Наильевна" r:id="rId174">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A4317D0-7468-423D-AFA7-FBCF8C570684}" dateTime="2025-05-23T17:50:38" maxSheetId="21" userName="Лукманова Эльвира Наильевна" r:id="rId175" minRId="2159" maxRId="2222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1363A4A6-B186-4C0D-A0F5-AC79C306C513}" dateTime="2025-06-06T11:58:05" maxSheetId="21" userName="Лукманова Эльвира Наильевна" r:id="rId176" minRId="22222" maxRId="2222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222" sId="18" numFmtId="19">
    <oc r="E6">
      <v>45748</v>
    </oc>
    <nc r="E6">
      <v>45778</v>
    </nc>
  </rcc>
  <rcc rId="22223" sId="18" numFmtId="19">
    <oc r="F6">
      <v>45748</v>
    </oc>
    <nc r="F6">
      <v>45778</v>
    </nc>
  </rcc>
  <rcc rId="22224" sId="18" numFmtId="19">
    <oc r="G6">
      <v>45748</v>
    </oc>
    <nc r="G6">
      <v>45778</v>
    </nc>
  </rcc>
  <rcc rId="22225" sId="18" numFmtId="4">
    <oc r="O23">
      <v>107.4</v>
    </oc>
    <nc r="O23">
      <v>109.9</v>
    </nc>
  </rcc>
  <rcc rId="22226" sId="18">
    <oc r="E9">
      <f>J9</f>
    </oc>
    <nc r="E9">
      <f>J9+L9+N9+P9</f>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2" sId="4" numFmtId="4">
    <oc r="P60">
      <v>2354.828</v>
    </oc>
    <nc r="P60">
      <v>3054.828</v>
    </nc>
  </rcc>
  <rcc rId="1533" sId="4" numFmtId="4">
    <oc r="Q60">
      <v>0</v>
    </oc>
    <nc r="Q60">
      <v>1591.8789999999999</v>
    </nc>
  </rcc>
  <rcc rId="1534" sId="4" numFmtId="4">
    <oc r="AF60">
      <v>5865.491</v>
    </oc>
    <nc r="AF60">
      <v>1720.9269999999999</v>
    </nc>
  </rcc>
  <rcc rId="1535" sId="4" numFmtId="4">
    <oc r="Q59">
      <v>0</v>
    </oc>
    <nc r="Q59">
      <v>14894.413</v>
    </nc>
  </rcc>
  <rcc rId="1536" sId="4" numFmtId="4">
    <oc r="Q62">
      <v>0</v>
    </oc>
    <nc r="Q62">
      <v>1432.7929999999999</v>
    </nc>
  </rcc>
  <rcc rId="1537" sId="4" numFmtId="4">
    <oc r="Q66">
      <v>0</v>
    </oc>
    <nc r="Q66">
      <v>1572.81</v>
    </nc>
  </rcc>
  <rcc rId="1538" sId="4" numFmtId="4">
    <oc r="Q76">
      <v>0</v>
    </oc>
    <nc r="Q76">
      <v>3038.9690000000001</v>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39" sId="13" numFmtId="19">
    <oc r="E6">
      <v>45748</v>
    </oc>
    <nc r="E6">
      <v>45778</v>
    </nc>
  </rcc>
  <rcc rId="1540" sId="13" numFmtId="19">
    <oc r="F6">
      <v>45748</v>
    </oc>
    <nc r="F6">
      <v>45778</v>
    </nc>
  </rcc>
  <rcc rId="1541" sId="13" numFmtId="19">
    <oc r="G6">
      <v>45748</v>
    </oc>
    <nc r="G6">
      <v>45778</v>
    </nc>
  </rcc>
  <rcc rId="1542" sId="13" numFmtId="4">
    <oc r="V12">
      <v>8.6720000000000006</v>
    </oc>
    <nc r="V12">
      <v>11.336</v>
    </nc>
  </rcc>
  <rcc rId="1543" sId="13" numFmtId="4">
    <oc r="AB12">
      <v>6.81</v>
    </oc>
    <nc r="AB12">
      <v>13.260999999999999</v>
    </nc>
  </rcc>
  <rcc rId="1544" sId="13" numFmtId="4">
    <oc r="AF12">
      <v>9.5830000000000002</v>
    </oc>
    <nc r="AF12">
      <v>0.46800000000000003</v>
    </nc>
  </rcc>
  <rcc rId="1545" sId="13">
    <oc r="E12">
      <f>J12+L12+N12</f>
    </oc>
    <nc r="E12">
      <f>J12+L12+N12+P12</f>
    </nc>
  </rcc>
  <rcc rId="1546" sId="13">
    <oc r="E17">
      <f>J17+L17+N17</f>
    </oc>
    <nc r="E17">
      <f>J17+L17+N17+P17</f>
    </nc>
  </rcc>
  <rcc rId="1547" sId="13">
    <oc r="E19">
      <f>J19+L19+N19</f>
    </oc>
    <nc r="E19">
      <f>J19+L19+N19+P19</f>
    </nc>
  </rcc>
  <rcc rId="1548" sId="13" numFmtId="4">
    <oc r="Q12">
      <v>0</v>
    </oc>
    <nc r="Q12">
      <v>23.306999999999999</v>
    </nc>
  </rcc>
  <rcc rId="1549" sId="13" numFmtId="4">
    <oc r="Q17">
      <v>0</v>
    </oc>
    <nc r="Q17">
      <v>1835.8309999999999</v>
    </nc>
  </rcc>
  <rcc rId="1550" sId="13" numFmtId="4">
    <oc r="Q19">
      <v>0</v>
    </oc>
    <nc r="Q19">
      <v>604.97199999999998</v>
    </nc>
  </rcc>
  <rcc rId="1551" sId="13">
    <oc r="AH14" t="inlineStr">
      <is>
        <t>Экономия на оплату труда и начисления на нее сложилась  в связи с наличем больничных листов.</t>
      </is>
    </oc>
    <nc r="AH14" t="inlineStr">
      <is>
        <t>Экономия на оплату труда и начисления на нее сложилась  в связи с наличием больничных листов.</t>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2" sId="13">
    <oc r="AH12" t="inlineStr">
      <is>
        <t xml:space="preserve">Оплата произведена в начале апреля 2025 года (учитывая фактичечские сроки поступления статистической информации). </t>
      </is>
    </oc>
    <nc r="AH12" t="inlineStr">
      <is>
        <t>Оплата за статистические сборники произведена согласно выставленным счетам.</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3" sId="13">
    <oc r="E15">
      <f>J15+L15+N15</f>
    </oc>
    <nc r="E15">
      <f>J15+L15+N15+P15</f>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4" sId="4" numFmtId="4">
    <oc r="Q75">
      <v>0</v>
    </oc>
    <nc r="Q75">
      <v>664.5</v>
    </nc>
  </rcc>
  <rcc rId="1555" sId="4" numFmtId="4">
    <oc r="Q89">
      <v>0</v>
    </oc>
    <nc r="Q89">
      <v>96.3</v>
    </nc>
  </rcc>
  <rcc rId="1556" sId="4" numFmtId="4">
    <oc r="Q55">
      <v>0</v>
    </oc>
    <nc r="Q55">
      <v>134.19999999999999</v>
    </nc>
  </rcc>
  <rcc rId="1557" sId="4" numFmtId="4">
    <oc r="Q57">
      <v>0</v>
    </oc>
    <nc r="Q57">
      <v>195</v>
    </nc>
  </rcc>
  <rcc rId="1558" sId="4" numFmtId="4">
    <oc r="Q48">
      <v>0</v>
    </oc>
    <nc r="Q48">
      <v>9233.7759999999998</v>
    </nc>
  </rcc>
  <rcc rId="1559" sId="4" numFmtId="4">
    <oc r="Q49">
      <v>0</v>
    </oc>
    <nc r="Q49">
      <v>537.74300000000005</v>
    </nc>
  </rcc>
  <rcc rId="1560" sId="4" numFmtId="4">
    <oc r="Q81">
      <v>0</v>
    </oc>
    <nc r="Q81">
      <v>1850.6320000000001</v>
    </nc>
  </rcc>
  <rcc rId="1561" sId="4" numFmtId="4">
    <oc r="P78">
      <v>1967178</v>
    </oc>
    <nc r="P78">
      <v>21872.62</v>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2" sId="4" numFmtId="4">
    <oc r="Q98">
      <v>0</v>
    </oc>
    <nc r="Q98">
      <v>888.25900000000001</v>
    </nc>
  </rcc>
  <rcc rId="1563" sId="4" numFmtId="4">
    <oc r="Q100">
      <v>0</v>
    </oc>
    <nc r="Q100">
      <v>499.77199999999999</v>
    </nc>
  </rcc>
  <rcc rId="1564" sId="4" numFmtId="4">
    <oc r="J42">
      <v>178.02</v>
    </oc>
    <nc r="J42">
      <v>1.32</v>
    </nc>
  </rcc>
  <rcc rId="1565" sId="4" numFmtId="4">
    <oc r="P42">
      <v>22.890999999999998</v>
    </oc>
    <nc r="P42">
      <v>21.66</v>
    </nc>
  </rcc>
  <rcc rId="1566" sId="4" numFmtId="4">
    <oc r="J79">
      <v>5222.1229999999996</v>
    </oc>
    <nc r="J79">
      <v>465.21</v>
    </nc>
  </rcc>
  <rcc rId="1567" sId="4" numFmtId="4">
    <oc r="AF79">
      <v>565.72199999999998</v>
    </oc>
    <nc r="AF79">
      <v>168.22900000000001</v>
    </nc>
  </rcc>
  <rcc rId="1568" sId="4" numFmtId="4">
    <oc r="P75">
      <v>1203.3</v>
    </oc>
    <nc r="P75">
      <v>664.5</v>
    </nc>
  </rcc>
  <rcc rId="1569" sId="4" numFmtId="4">
    <oc r="R75">
      <v>0</v>
    </oc>
    <nc r="R75">
      <v>538.79999999999995</v>
    </nc>
  </rcc>
  <rcc rId="1570" sId="4" numFmtId="4">
    <oc r="N78">
      <v>12961.901</v>
    </oc>
    <nc r="N78">
      <v>12361.901</v>
    </nc>
  </rcc>
  <rcc rId="1571" sId="4" numFmtId="4">
    <oc r="P78">
      <v>21872.62</v>
    </oc>
    <nc r="P78">
      <v>20271.78</v>
    </nc>
  </rcc>
  <rcc rId="1572" sId="4" numFmtId="4">
    <oc r="R78">
      <v>26745.493999999999</v>
    </oc>
    <nc r="R78">
      <v>26845.493999999999</v>
    </nc>
  </rcc>
  <rcc rId="1573" sId="4" numFmtId="4">
    <oc r="T78">
      <v>27073.513999999999</v>
    </oc>
    <nc r="T78">
      <v>27173.513999999999</v>
    </nc>
  </rcc>
  <rcc rId="1574" sId="4" numFmtId="4">
    <oc r="V78">
      <v>12502.478999999999</v>
    </oc>
    <nc r="V78">
      <v>12528.076999999999</v>
    </nc>
  </rcc>
  <rcc rId="1575" sId="4" numFmtId="4">
    <oc r="X78">
      <v>8371.4359999999997</v>
    </oc>
    <nc r="X78">
      <v>8229.8359999999993</v>
    </nc>
  </rcc>
  <rcc rId="1576" sId="4" numFmtId="4">
    <oc r="Z78">
      <v>8063.1790000000001</v>
    </oc>
    <nc r="Z78">
      <v>7800.7790000000005</v>
    </nc>
  </rcc>
  <rcc rId="1577" sId="4" numFmtId="4">
    <oc r="AB78">
      <v>18277.100999999999</v>
    </oc>
    <nc r="AB78">
      <v>17600.501</v>
    </nc>
  </rcc>
  <rcc rId="1578" sId="4" numFmtId="4">
    <oc r="AD78">
      <v>11267.041999999999</v>
    </oc>
    <nc r="AD78">
      <v>10874.441999999999</v>
    </nc>
  </rcc>
  <rcc rId="1579" sId="4" numFmtId="4">
    <oc r="AF78">
      <v>16007.9</v>
    </oc>
    <nc r="AF78">
      <v>15662.102000000001</v>
    </nc>
  </rcc>
  <rcc rId="1580" sId="4" numFmtId="4">
    <oc r="N98">
      <v>963.08500000000004</v>
    </oc>
    <nc r="N98">
      <v>849.58500000000004</v>
    </nc>
  </rcc>
  <rcc rId="1581" sId="4" numFmtId="4">
    <oc r="P98">
      <v>1510.096</v>
    </oc>
    <nc r="P98">
      <v>1540.096</v>
    </nc>
  </rcc>
  <rcc rId="1582" sId="4" numFmtId="4">
    <oc r="T98">
      <v>963.08500000000004</v>
    </oc>
    <nc r="T98">
      <v>838.08500000000004</v>
    </nc>
  </rcc>
  <rcc rId="1583" sId="4" numFmtId="4">
    <oc r="Z98">
      <v>963.08500000000004</v>
    </oc>
    <nc r="Z98">
      <v>838.08500000000004</v>
    </nc>
  </rcc>
  <rcc rId="1584" sId="4" numFmtId="4">
    <oc r="AF98">
      <v>1288.386</v>
    </oc>
    <nc r="AF98">
      <v>1074.9860000000001</v>
    </nc>
  </rcc>
  <rcc rId="1585" sId="4" numFmtId="4">
    <oc r="N100">
      <v>499.03100000000001</v>
    </oc>
    <nc r="N100">
      <v>439.03100000000001</v>
    </nc>
  </rcc>
  <rcc rId="1586" sId="4" numFmtId="4">
    <oc r="T100">
      <v>499.03100000000001</v>
    </oc>
    <nc r="T100">
      <v>439.03100000000001</v>
    </nc>
  </rcc>
  <rcc rId="1587" sId="4" numFmtId="4">
    <oc r="Z100">
      <v>527.43100000000004</v>
    </oc>
    <nc r="Z100">
      <v>467.43099999999998</v>
    </nc>
  </rcc>
  <rcc rId="1588" sId="4" numFmtId="4">
    <oc r="AF100">
      <v>683.178</v>
    </oc>
    <nc r="AF100">
      <v>577.07799999999997</v>
    </nc>
  </rcc>
  <rcc rId="1589" sId="4" numFmtId="4">
    <oc r="L32">
      <v>2563.4839999999999</v>
    </oc>
    <nc r="L32">
      <v>0</v>
    </nc>
  </rcc>
  <rcc rId="1590" sId="4" numFmtId="4">
    <oc r="L33">
      <v>52.316000000000003</v>
    </oc>
    <nc r="L33">
      <v>0</v>
    </nc>
  </rcc>
  <rcc rId="1591" sId="4" numFmtId="4">
    <oc r="N33">
      <v>101.684</v>
    </oc>
    <nc r="N33">
      <v>29.739000000000001</v>
    </nc>
  </rcc>
  <rcc rId="1592" sId="4" numFmtId="4">
    <oc r="N32">
      <v>4982.5159999999996</v>
    </oc>
    <nc r="N32">
      <v>888.91300000000001</v>
    </nc>
  </rcc>
  <rcc rId="1593" sId="4" numFmtId="4">
    <oc r="N31">
      <v>0</v>
    </oc>
    <nc r="N31">
      <v>568.322</v>
    </nc>
  </rcc>
  <rcc rId="1594" sId="4" numFmtId="4">
    <oc r="P31">
      <v>0</v>
    </oc>
    <nc r="P31">
      <v>592.41</v>
    </nc>
  </rcc>
  <rcc rId="1595" sId="4" numFmtId="4">
    <oc r="P32">
      <v>0</v>
    </oc>
    <nc r="P32">
      <v>926.58900000000006</v>
    </nc>
  </rcc>
  <rcc rId="1596" sId="4" numFmtId="4">
    <oc r="P33">
      <v>0</v>
    </oc>
    <nc r="P33">
      <v>31</v>
    </nc>
  </rcc>
  <rcc rId="1597" sId="4" numFmtId="4">
    <oc r="R31">
      <v>6589.52</v>
    </oc>
    <nc r="R31">
      <v>5372.5959999999995</v>
    </nc>
  </rcc>
  <rcc rId="1598" sId="4" numFmtId="4">
    <oc r="R32">
      <v>112.7</v>
    </oc>
    <nc r="R32">
      <v>8403.2870000000003</v>
    </nc>
  </rcc>
  <rcc rId="1599" sId="4" numFmtId="4">
    <oc r="R33">
      <v>136.78</v>
    </oc>
    <nc r="R33">
      <v>281.14</v>
    </nc>
  </rcc>
  <rcc rId="1600" sId="4" numFmtId="4">
    <oc r="T32">
      <v>784</v>
    </oc>
    <nc r="T32">
      <v>0</v>
    </nc>
  </rcc>
  <rcc rId="1601" sId="4" numFmtId="4">
    <oc r="T33">
      <v>16</v>
    </oc>
    <nc r="T33">
      <v>0</v>
    </nc>
  </rcc>
  <rcc rId="1602" sId="4" numFmtId="4">
    <oc r="X32">
      <v>1719.9</v>
    </oc>
    <nc r="X32">
      <v>0</v>
    </nc>
  </rcc>
  <rcc rId="1603" sId="4" numFmtId="4">
    <oc r="X33">
      <v>35.1</v>
    </oc>
    <nc r="X33">
      <v>0</v>
    </nc>
  </rcc>
  <rcc rId="1604" sId="4" numFmtId="4">
    <oc r="AB31">
      <v>48.08</v>
    </oc>
    <nc r="AB31">
      <v>104.27800000000001</v>
    </nc>
  </rcc>
  <rcc rId="1605" sId="4" numFmtId="4">
    <oc r="AB32">
      <v>219.3</v>
    </oc>
    <nc r="AB32">
      <v>163.101</v>
    </nc>
  </rcc>
  <rcc rId="1606" sId="4" numFmtId="4">
    <oc r="AB33">
      <v>5.52</v>
    </oc>
    <nc r="AB33">
      <v>5.4560000000000004</v>
    </nc>
  </rcc>
  <rcc rId="1607" sId="4" numFmtId="4">
    <oc r="AF33">
      <v>0</v>
    </oc>
    <nc r="AF33">
      <v>6.3E-2</v>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08" sId="20" numFmtId="4">
    <oc r="Q22">
      <v>0</v>
    </oc>
    <nc r="Q22">
      <v>1331.1</v>
    </nc>
  </rcc>
  <rcc rId="1609" sId="20" numFmtId="19">
    <oc r="E6">
      <v>45717</v>
    </oc>
    <nc r="E6">
      <v>45778</v>
    </nc>
  </rcc>
  <rcc rId="1610" sId="20">
    <oc r="E22">
      <f>J22+L22</f>
    </oc>
    <nc r="E22">
      <f>J22+L22+O22+Q22</f>
    </nc>
  </rcc>
  <rcc rId="1611" sId="20">
    <oc r="E10">
      <f>J10</f>
    </oc>
    <nc r="E10">
      <f>J10+L10+N10+P10</f>
    </nc>
  </rcc>
  <rcc rId="1612" sId="20" numFmtId="19">
    <oc r="F6">
      <v>45689</v>
    </oc>
    <nc r="F6">
      <v>45778</v>
    </nc>
  </rcc>
  <rcc rId="1613" sId="20" numFmtId="19">
    <oc r="G6">
      <v>45689</v>
    </oc>
    <nc r="G6">
      <v>45778</v>
    </nc>
  </rcc>
  <rcv guid="{C282AA4E-1BB5-4296-9AC6-844C0F88E5FC}" action="delete"/>
  <rdn rId="0" localSheetId="1" customView="1" name="Z_C282AA4E_1BB5_4296_9AC6_844C0F88E5FC_.wvu.Rows" hidden="1" oldHidden="1">
    <formula>'1. РО'!$28:$28,'1. РО'!$32:$32,'1. РО'!$52:$52,'1. РО'!$59:$59,'1. РО'!$71:$71,'1. РО'!$75:$75</formula>
    <oldFormula>'1. РО'!$28:$28,'1. РО'!$32:$32,'1. РО'!$52:$52,'1. РО'!$59:$59,'1. РО'!$71:$71,'1. РО'!$75:$75</oldFormula>
  </rdn>
  <rdn rId="0" localSheetId="4" customView="1" name="Z_C282AA4E_1BB5_4296_9AC6_844C0F88E5FC_.wvu.Rows" hidden="1" oldHidden="1">
    <formula>'4. КП'!$23:$23,'4. КП'!$27:$27,'4. КП'!$68:$68,'4. КП'!$75:$75,'4. КП'!$83:$83,'4. КП'!$87:$88,'4. КП'!$91:$91,'4. КП'!$93:$93</formula>
    <oldFormula>'4. КП'!$23:$23,'4. КП'!$27:$27,'4. КП'!$68:$68,'4. КП'!$75:$75,'4. КП'!$83:$83,'4. КП'!$87:$88,'4. КП'!$91:$91,'4. КП'!$93:$93</oldFormula>
  </rdn>
  <rdn rId="0" localSheetId="5" customView="1" name="Z_C282AA4E_1BB5_4296_9AC6_844C0F88E5FC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C282AA4E_1BB5_4296_9AC6_844C0F88E5FC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C282AA4E_1BB5_4296_9AC6_844C0F88E5FC_.wvu.Rows" hidden="1" oldHidden="1">
    <formula>'9. РЖКК'!$14:$14,'9. РЖКК'!$28:$28</formula>
    <oldFormula>'9. РЖКК'!$14:$14,'9. РЖКК'!$28:$28</oldFormula>
  </rdn>
  <rdn rId="0" localSheetId="14" customView="1" name="Z_C282AA4E_1BB5_4296_9AC6_844C0F88E5FC_.wvu.Rows" hidden="1" oldHidden="1">
    <formula>'14. РТС'!$14:$15,'14. РТС'!$19:$19,'14. РТС'!$30:$30,'14. РТС'!$33:$33,'14. РТС'!$36:$36,'14. РТС'!$43:$43</formula>
    <oldFormula>'14. РТС'!$14:$15,'14. РТС'!$19:$19,'14. РТС'!$30:$30,'14. РТС'!$33:$33,'14. РТС'!$36:$36,'14. РТС'!$43:$43</oldFormula>
  </rdn>
  <rdn rId="0" localSheetId="20" customView="1" name="Z_C282AA4E_1BB5_4296_9AC6_844C0F88E5FC_.wvu.Rows" hidden="1" oldHidden="1">
    <formula>'20. МСП'!$19:$19</formula>
    <oldFormula>'20. МСП'!$19:$19</oldFormula>
  </rdn>
  <rcv guid="{C282AA4E-1BB5-4296-9AC6-844C0F88E5FC}"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1" sId="4" numFmtId="4">
    <oc r="Q46">
      <v>0</v>
    </oc>
    <nc r="Q46">
      <v>90.82</v>
    </nc>
  </rcc>
  <rcc rId="1622" sId="4" numFmtId="4">
    <oc r="Q41">
      <v>0</v>
    </oc>
    <nc r="Q41">
      <v>7376.73</v>
    </nc>
  </rcc>
  <rcc rId="1623" sId="4" numFmtId="4">
    <oc r="Q25">
      <v>0</v>
    </oc>
    <nc r="Q25">
      <v>1.55</v>
    </nc>
  </rcc>
  <rcc rId="1624" sId="4" numFmtId="4">
    <oc r="Q24">
      <v>0</v>
    </oc>
    <nc r="Q24">
      <v>10.1</v>
    </nc>
  </rcc>
  <rcc rId="1625" sId="4" numFmtId="4">
    <oc r="Q28">
      <v>0</v>
    </oc>
    <nc r="Q28">
      <v>2.9</v>
    </nc>
  </rcc>
  <rcc rId="1626" sId="4" numFmtId="4">
    <oc r="Q29">
      <v>0</v>
    </oc>
    <nc r="Q29">
      <v>7.38</v>
    </nc>
  </rcc>
  <rcc rId="1627" sId="4" numFmtId="4">
    <oc r="Q42">
      <v>0</v>
    </oc>
    <nc r="Q42">
      <v>6.87</v>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28" sId="2">
    <oc r="E11">
      <f>E15</f>
    </oc>
    <nc r="E11">
      <f>E15</f>
    </nc>
  </rcc>
  <rcc rId="1629" sId="2" numFmtId="4">
    <oc r="J15">
      <v>359.399</v>
    </oc>
    <nc r="J15">
      <v>405.21</v>
    </nc>
  </rcc>
  <rcc rId="1630" sId="2" numFmtId="4">
    <oc r="K15">
      <v>49.475999999999999</v>
    </oc>
    <nc r="K15">
      <v>95.28</v>
    </nc>
  </rcc>
  <rcc rId="1631" sId="2" numFmtId="4">
    <oc r="L15">
      <v>349.39400000000001</v>
    </oc>
    <nc r="L15">
      <v>440.59</v>
    </nc>
  </rcc>
  <rcc rId="1632" sId="2" numFmtId="4">
    <oc r="M15">
      <v>62.096000000000004</v>
    </oc>
    <nc r="M15">
      <v>74.86</v>
    </nc>
  </rcc>
  <rcc rId="1633" sId="2" numFmtId="4">
    <oc r="N15">
      <v>453.95099999999991</v>
    </oc>
    <nc r="N15">
      <v>316.95</v>
    </nc>
  </rcc>
  <rcc rId="1634" sId="2" numFmtId="4">
    <oc r="O15">
      <v>75.24799999999999</v>
    </oc>
    <nc r="O15">
      <v>16.68</v>
    </nc>
  </rcc>
  <rcc rId="1635" sId="2" numFmtId="4">
    <oc r="Q15">
      <v>0</v>
    </oc>
    <nc r="Q15">
      <v>154.47</v>
    </nc>
  </rcc>
  <rcc rId="1636" sId="2">
    <oc r="E15">
      <f>J15+L15+N15</f>
    </oc>
    <nc r="E15">
      <f>J15+L15+N15+P15</f>
    </nc>
  </rcc>
  <rcc rId="1637" sId="2" numFmtId="4">
    <oc r="F15">
      <v>373.64</v>
    </oc>
    <nc r="F15">
      <f>E15</f>
    </nc>
  </rcc>
  <rcc rId="1638" sId="2" numFmtId="4">
    <oc r="L14">
      <v>31955.551999999996</v>
    </oc>
    <nc r="L14">
      <v>32146.23</v>
    </nc>
  </rcc>
  <rcc rId="1639" sId="2" numFmtId="4">
    <oc r="P14">
      <v>15241.798650000001</v>
    </oc>
    <nc r="P14">
      <v>71688.37</v>
    </nc>
  </rcc>
  <rcc rId="1640" sId="2" numFmtId="4">
    <oc r="Q14">
      <v>0</v>
    </oc>
    <nc r="Q14">
      <v>57468.67</v>
    </nc>
  </rcc>
  <rcc rId="1641" sId="2" numFmtId="4">
    <oc r="R14">
      <v>32635.350309999998</v>
    </oc>
    <nc r="R14">
      <v>16344.16</v>
    </nc>
  </rcc>
  <rcc rId="1642" sId="2" numFmtId="4">
    <oc r="T14">
      <v>17359.621319999998</v>
    </oc>
    <nc r="T14">
      <v>17475.849999999999</v>
    </nc>
  </rcc>
  <rcc rId="1643" sId="2" numFmtId="4">
    <oc r="V14">
      <v>14190.000739999999</v>
    </oc>
    <nc r="V14">
      <v>14275.58</v>
    </nc>
  </rcc>
  <rcc rId="1644" sId="2" numFmtId="4">
    <oc r="X14">
      <v>12182.73272</v>
    </oc>
    <nc r="X14">
      <v>13773.47</v>
    </nc>
  </rcc>
  <rcc rId="1645" sId="2" numFmtId="4">
    <oc r="Z14">
      <v>11926.05442</v>
    </oc>
    <nc r="Z14">
      <v>14789.98</v>
    </nc>
  </rcc>
  <rcc rId="1646" sId="2" numFmtId="4">
    <oc r="AB14">
      <v>85101.322109999994</v>
    </oc>
    <nc r="AB14">
      <v>52623.99</v>
    </nc>
  </rcc>
  <rcc rId="1647" sId="2" numFmtId="4">
    <oc r="AD14">
      <v>8960.0357100000001</v>
    </oc>
    <nc r="AD14">
      <v>8570.76</v>
    </nc>
  </rcc>
  <rcc rId="1648" sId="2" numFmtId="4">
    <oc r="AF14">
      <v>16644.67585</v>
    </oc>
    <nc r="AF14">
      <v>7648.43</v>
    </nc>
  </rcc>
  <rfmt sheetId="2" sqref="AH15" start="0" length="0">
    <dxf>
      <numFmt numFmtId="166" formatCode="#,##0.00_ ;[Red]\-#,##0.00\ "/>
    </dxf>
  </rfmt>
  <rcc rId="1649" sId="2" numFmtId="4">
    <oc r="AD15">
      <v>316.91600000000028</v>
    </oc>
    <nc r="AD15">
      <v>316.916</v>
    </nc>
  </rcc>
  <rcc rId="1650" sId="2" numFmtId="4">
    <oc r="V15">
      <v>497.37500000000011</v>
    </oc>
    <nc r="V15">
      <v>497.375</v>
    </nc>
  </rcc>
  <rcc rId="1651" sId="2" numFmtId="4">
    <oc r="P15">
      <v>415.02300000000025</v>
    </oc>
    <nc r="P15">
      <v>415.02</v>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BF6B43F-E0FC-43DF-B91C-674F6AB4B556}" action="delete"/>
  <rdn rId="0" localSheetId="1" customView="1" name="Z_BBF6B43F_E0FC_43DF_B91C_674F6AB4B556_.wvu.Rows" hidden="1" oldHidden="1">
    <formula>'1. РО'!$28:$28,'1. РО'!$32:$32,'1. РО'!$52:$52,'1. РО'!$59:$59,'1. РО'!$71:$71,'1. РО'!$75:$75</formula>
    <oldFormula>'1. РО'!$28:$28,'1. РО'!$32:$32,'1. РО'!$52:$52,'1. РО'!$59:$59,'1. РО'!$71:$71,'1. РО'!$75:$75</oldFormula>
  </rdn>
  <rdn rId="0" localSheetId="4" customView="1" name="Z_BBF6B43F_E0FC_43DF_B91C_674F6AB4B556_.wvu.Rows" hidden="1" oldHidden="1">
    <formula>'4. КП'!$23:$23,'4. КП'!$27:$27,'4. КП'!$68:$68,'4. КП'!$75:$75,'4. КП'!$83:$83,'4. КП'!$87:$88,'4. КП'!$91:$91,'4. КП'!$93:$93</formula>
    <oldFormula>'4. КП'!$23:$23,'4. КП'!$27:$27,'4. КП'!$68:$68,'4. КП'!$75:$75,'4. КП'!$83:$83,'4. КП'!$87:$88,'4. КП'!$91:$91,'4. КП'!$93:$93</oldFormula>
  </rdn>
  <rdn rId="0" localSheetId="5" customView="1" name="Z_BBF6B43F_E0FC_43DF_B91C_674F6AB4B556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BBF6B43F_E0FC_43DF_B91C_674F6AB4B556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BBF6B43F_E0FC_43DF_B91C_674F6AB4B556_.wvu.Rows" hidden="1" oldHidden="1">
    <formula>'9. РЖКК'!$14:$14,'9. РЖКК'!$28:$28</formula>
    <oldFormula>'9. РЖКК'!$14:$14,'9. РЖКК'!$28:$28</oldFormula>
  </rdn>
  <rdn rId="0" localSheetId="14" customView="1" name="Z_BBF6B43F_E0FC_43DF_B91C_674F6AB4B556_.wvu.Rows" hidden="1" oldHidden="1">
    <formula>'14. РТС'!$14:$15,'14. РТС'!$19:$19,'14. РТС'!$30:$30,'14. РТС'!$33:$33,'14. РТС'!$36:$36,'14. РТС'!$43:$43</formula>
    <oldFormula>'14. РТС'!$14:$15,'14. РТС'!$19:$19,'14. РТС'!$30:$30,'14. РТС'!$33:$33,'14. РТС'!$36:$36,'14. РТС'!$43:$43</oldFormula>
  </rdn>
  <rdn rId="0" localSheetId="20" customView="1" name="Z_BBF6B43F_E0FC_43DF_B91C_674F6AB4B556_.wvu.Rows" hidden="1" oldHidden="1">
    <formula>'20. МСП'!$19:$19</formula>
    <oldFormula>'20. МСП'!$19:$19</oldFormula>
  </rdn>
  <rcv guid="{BBF6B43F-E0FC-43DF-B91C-674F6AB4B556}"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59" sId="3" numFmtId="19">
    <oc r="E6">
      <v>45748</v>
    </oc>
    <nc r="E6">
      <v>45778</v>
    </nc>
  </rcc>
  <rcc rId="1660" sId="3" numFmtId="19">
    <oc r="F6">
      <v>45748</v>
    </oc>
    <nc r="F6">
      <v>45778</v>
    </nc>
  </rcc>
  <rcc rId="1661" sId="3" numFmtId="19">
    <oc r="G6">
      <v>45748</v>
    </oc>
    <nc r="G6">
      <v>45778</v>
    </nc>
  </rcc>
  <rcc rId="1662" sId="3">
    <oc r="E13">
      <f>E15+E16+E14</f>
    </oc>
    <nc r="E13">
      <f>E15+E16+E14</f>
    </nc>
  </rcc>
  <rcc rId="1663" sId="3">
    <oc r="E16">
      <f>J16+L16+N16</f>
    </oc>
    <nc r="E16">
      <f>J16+L16+N16+P16</f>
    </nc>
  </rcc>
  <rrc rId="1664" sId="3" ref="A17:XFD18" action="insertRow"/>
  <rcc rId="1665" sId="3" odxf="1" dxf="1">
    <nc r="C17" t="inlineStr">
      <is>
        <t>Всего</t>
      </is>
    </nc>
    <odxf>
      <font>
        <b val="0"/>
        <sz val="12"/>
        <color auto="1"/>
        <name val="Times New Roman"/>
        <scheme val="none"/>
      </font>
    </odxf>
    <ndxf>
      <font>
        <b/>
        <sz val="12"/>
        <color auto="1"/>
        <name val="Times New Roman"/>
        <scheme val="none"/>
      </font>
    </ndxf>
  </rcc>
  <rcc rId="1666" sId="3" odxf="1" dxf="1">
    <nc r="D17">
      <f>D19+D20+D18</f>
    </nc>
    <odxf>
      <font>
        <b val="0"/>
        <sz val="12"/>
        <color auto="1"/>
        <name val="Times New Roman"/>
        <scheme val="none"/>
      </font>
    </odxf>
    <ndxf>
      <font>
        <b/>
        <sz val="12"/>
        <color auto="1"/>
        <name val="Times New Roman"/>
        <scheme val="none"/>
      </font>
    </ndxf>
  </rcc>
  <rfmt sheetId="3" sqref="E17" start="0" length="0">
    <dxf>
      <font>
        <b/>
        <sz val="12"/>
        <color auto="1"/>
        <name val="Times New Roman"/>
        <scheme val="none"/>
      </font>
    </dxf>
  </rfmt>
  <rcc rId="1667" sId="3" odxf="1" dxf="1">
    <nc r="F17">
      <f>F19+F20+F18</f>
    </nc>
    <odxf>
      <font>
        <b val="0"/>
        <sz val="12"/>
        <color auto="1"/>
        <name val="Times New Roman"/>
        <scheme val="none"/>
      </font>
    </odxf>
    <ndxf>
      <font>
        <b/>
        <sz val="12"/>
        <color auto="1"/>
        <name val="Times New Roman"/>
        <scheme val="none"/>
      </font>
    </ndxf>
  </rcc>
  <rcc rId="1668" sId="3" odxf="1" dxf="1">
    <nc r="G17">
      <f>G19+G20+G18</f>
    </nc>
    <odxf>
      <font>
        <b val="0"/>
        <sz val="12"/>
        <color auto="1"/>
        <name val="Times New Roman"/>
        <scheme val="none"/>
      </font>
    </odxf>
    <ndxf>
      <font>
        <b/>
        <sz val="12"/>
        <color auto="1"/>
        <name val="Times New Roman"/>
        <scheme val="none"/>
      </font>
    </ndxf>
  </rcc>
  <rcc rId="1669" sId="3" odxf="1" dxf="1">
    <nc r="H17">
      <f>IFERROR(G17/D17*100,0)</f>
    </nc>
    <odxf>
      <font>
        <b val="0"/>
        <sz val="12"/>
        <color auto="1"/>
        <name val="Times New Roman"/>
        <scheme val="none"/>
      </font>
    </odxf>
    <ndxf>
      <font>
        <b/>
        <sz val="12"/>
        <color auto="1"/>
        <name val="Times New Roman"/>
        <scheme val="none"/>
      </font>
    </ndxf>
  </rcc>
  <rcc rId="1670" sId="3" odxf="1" dxf="1">
    <nc r="I17">
      <f>IFERROR(G17/E17*100,0)</f>
    </nc>
    <odxf>
      <font>
        <b val="0"/>
        <sz val="12"/>
        <color auto="1"/>
        <name val="Times New Roman"/>
        <scheme val="none"/>
      </font>
    </odxf>
    <ndxf>
      <font>
        <b/>
        <sz val="12"/>
        <color auto="1"/>
        <name val="Times New Roman"/>
        <scheme val="none"/>
      </font>
    </ndxf>
  </rcc>
  <rcc rId="1671" sId="3" odxf="1" dxf="1">
    <nc r="J17">
      <f>J19+J20+J18</f>
    </nc>
    <odxf>
      <font>
        <b val="0"/>
        <sz val="12"/>
        <color auto="1"/>
        <name val="Times New Roman"/>
        <scheme val="none"/>
      </font>
      <protection locked="0"/>
    </odxf>
    <ndxf>
      <font>
        <b/>
        <sz val="12"/>
        <color auto="1"/>
        <name val="Times New Roman"/>
        <scheme val="none"/>
      </font>
      <protection locked="1"/>
    </ndxf>
  </rcc>
  <rcc rId="1672" sId="3" odxf="1" dxf="1">
    <nc r="K17">
      <f>K19+K20+K18</f>
    </nc>
    <odxf>
      <font>
        <b val="0"/>
        <sz val="12"/>
        <color auto="1"/>
        <name val="Times New Roman"/>
        <scheme val="none"/>
      </font>
      <protection locked="0"/>
    </odxf>
    <ndxf>
      <font>
        <b/>
        <sz val="12"/>
        <color auto="1"/>
        <name val="Times New Roman"/>
        <scheme val="none"/>
      </font>
      <protection locked="1"/>
    </ndxf>
  </rcc>
  <rcc rId="1673" sId="3" odxf="1" dxf="1">
    <nc r="L17">
      <f>L19+L20+L18</f>
    </nc>
    <odxf>
      <font>
        <b val="0"/>
        <sz val="12"/>
        <color auto="1"/>
        <name val="Times New Roman"/>
        <scheme val="none"/>
      </font>
      <protection locked="0"/>
    </odxf>
    <ndxf>
      <font>
        <b/>
        <sz val="12"/>
        <color auto="1"/>
        <name val="Times New Roman"/>
        <scheme val="none"/>
      </font>
      <protection locked="1"/>
    </ndxf>
  </rcc>
  <rcc rId="1674" sId="3" odxf="1" dxf="1">
    <nc r="M17">
      <f>M19+M20+M18</f>
    </nc>
    <odxf>
      <font>
        <b val="0"/>
        <sz val="12"/>
        <color auto="1"/>
        <name val="Times New Roman"/>
        <scheme val="none"/>
      </font>
      <protection locked="0"/>
    </odxf>
    <ndxf>
      <font>
        <b/>
        <sz val="12"/>
        <color auto="1"/>
        <name val="Times New Roman"/>
        <scheme val="none"/>
      </font>
      <protection locked="1"/>
    </ndxf>
  </rcc>
  <rcc rId="1675" sId="3" odxf="1" dxf="1">
    <nc r="N17">
      <f>N19+N20+N18</f>
    </nc>
    <odxf>
      <font>
        <b val="0"/>
        <sz val="12"/>
        <color auto="1"/>
        <name val="Times New Roman"/>
        <scheme val="none"/>
      </font>
      <protection locked="0"/>
    </odxf>
    <ndxf>
      <font>
        <b/>
        <sz val="12"/>
        <color auto="1"/>
        <name val="Times New Roman"/>
        <scheme val="none"/>
      </font>
      <protection locked="1"/>
    </ndxf>
  </rcc>
  <rcc rId="1676" sId="3" odxf="1" dxf="1">
    <nc r="O17">
      <f>O19+O20+O18</f>
    </nc>
    <odxf>
      <font>
        <b val="0"/>
        <sz val="12"/>
        <color auto="1"/>
        <name val="Times New Roman"/>
        <scheme val="none"/>
      </font>
      <protection locked="0"/>
    </odxf>
    <ndxf>
      <font>
        <b/>
        <sz val="12"/>
        <color auto="1"/>
        <name val="Times New Roman"/>
        <scheme val="none"/>
      </font>
      <protection locked="1"/>
    </ndxf>
  </rcc>
  <rcc rId="1677" sId="3" odxf="1" dxf="1">
    <nc r="P17">
      <f>P19+P20+P18</f>
    </nc>
    <odxf>
      <font>
        <b val="0"/>
        <sz val="12"/>
        <color auto="1"/>
        <name val="Times New Roman"/>
        <scheme val="none"/>
      </font>
      <protection locked="0"/>
    </odxf>
    <ndxf>
      <font>
        <b/>
        <sz val="12"/>
        <color auto="1"/>
        <name val="Times New Roman"/>
        <scheme val="none"/>
      </font>
      <protection locked="1"/>
    </ndxf>
  </rcc>
  <rcc rId="1678" sId="3" odxf="1" dxf="1">
    <nc r="Q17">
      <f>Q19+Q20+Q18</f>
    </nc>
    <odxf>
      <font>
        <b val="0"/>
        <sz val="12"/>
        <color auto="1"/>
        <name val="Times New Roman"/>
        <scheme val="none"/>
      </font>
      <protection locked="0"/>
    </odxf>
    <ndxf>
      <font>
        <b/>
        <sz val="12"/>
        <color auto="1"/>
        <name val="Times New Roman"/>
        <scheme val="none"/>
      </font>
      <protection locked="1"/>
    </ndxf>
  </rcc>
  <rcc rId="1679" sId="3" odxf="1" dxf="1">
    <nc r="R17">
      <f>R19+R20+R18</f>
    </nc>
    <odxf>
      <font>
        <b val="0"/>
        <sz val="12"/>
        <color auto="1"/>
        <name val="Times New Roman"/>
        <scheme val="none"/>
      </font>
      <protection locked="0"/>
    </odxf>
    <ndxf>
      <font>
        <b/>
        <sz val="12"/>
        <color auto="1"/>
        <name val="Times New Roman"/>
        <scheme val="none"/>
      </font>
      <protection locked="1"/>
    </ndxf>
  </rcc>
  <rcc rId="1680" sId="3" odxf="1" dxf="1">
    <nc r="S17">
      <f>S19+S20+S18</f>
    </nc>
    <odxf>
      <font>
        <b val="0"/>
        <sz val="12"/>
        <color auto="1"/>
        <name val="Times New Roman"/>
        <scheme val="none"/>
      </font>
      <protection locked="0"/>
    </odxf>
    <ndxf>
      <font>
        <b/>
        <sz val="12"/>
        <color auto="1"/>
        <name val="Times New Roman"/>
        <scheme val="none"/>
      </font>
      <protection locked="1"/>
    </ndxf>
  </rcc>
  <rcc rId="1681" sId="3" odxf="1" dxf="1">
    <nc r="T17">
      <f>T19+T20+T18</f>
    </nc>
    <odxf>
      <font>
        <b val="0"/>
        <sz val="12"/>
        <color auto="1"/>
        <name val="Times New Roman"/>
        <scheme val="none"/>
      </font>
      <protection locked="0"/>
    </odxf>
    <ndxf>
      <font>
        <b/>
        <sz val="12"/>
        <color auto="1"/>
        <name val="Times New Roman"/>
        <scheme val="none"/>
      </font>
      <protection locked="1"/>
    </ndxf>
  </rcc>
  <rcc rId="1682" sId="3" odxf="1" dxf="1">
    <nc r="U17">
      <f>U19+U20+U18</f>
    </nc>
    <odxf>
      <font>
        <b val="0"/>
        <sz val="12"/>
        <color auto="1"/>
        <name val="Times New Roman"/>
        <scheme val="none"/>
      </font>
      <protection locked="0"/>
    </odxf>
    <ndxf>
      <font>
        <b/>
        <sz val="12"/>
        <color auto="1"/>
        <name val="Times New Roman"/>
        <scheme val="none"/>
      </font>
      <protection locked="1"/>
    </ndxf>
  </rcc>
  <rcc rId="1683" sId="3" odxf="1" dxf="1">
    <nc r="V17">
      <f>V19+V20+V18</f>
    </nc>
    <odxf>
      <font>
        <b val="0"/>
        <sz val="12"/>
        <color auto="1"/>
        <name val="Times New Roman"/>
        <scheme val="none"/>
      </font>
      <protection locked="0"/>
    </odxf>
    <ndxf>
      <font>
        <b/>
        <sz val="12"/>
        <color auto="1"/>
        <name val="Times New Roman"/>
        <scheme val="none"/>
      </font>
      <protection locked="1"/>
    </ndxf>
  </rcc>
  <rcc rId="1684" sId="3" odxf="1" dxf="1">
    <nc r="W17">
      <f>W19+W20+W18</f>
    </nc>
    <odxf>
      <font>
        <b val="0"/>
        <sz val="12"/>
        <color auto="1"/>
        <name val="Times New Roman"/>
        <scheme val="none"/>
      </font>
      <protection locked="0"/>
    </odxf>
    <ndxf>
      <font>
        <b/>
        <sz val="12"/>
        <color auto="1"/>
        <name val="Times New Roman"/>
        <scheme val="none"/>
      </font>
      <protection locked="1"/>
    </ndxf>
  </rcc>
  <rcc rId="1685" sId="3" odxf="1" dxf="1">
    <nc r="X17">
      <f>X19+X20+X18</f>
    </nc>
    <odxf>
      <font>
        <b val="0"/>
        <sz val="12"/>
        <color auto="1"/>
        <name val="Times New Roman"/>
        <scheme val="none"/>
      </font>
      <protection locked="0"/>
    </odxf>
    <ndxf>
      <font>
        <b/>
        <sz val="12"/>
        <color auto="1"/>
        <name val="Times New Roman"/>
        <scheme val="none"/>
      </font>
      <protection locked="1"/>
    </ndxf>
  </rcc>
  <rcc rId="1686" sId="3" odxf="1" dxf="1">
    <nc r="Y17">
      <f>Y19+Y20+Y18</f>
    </nc>
    <odxf>
      <font>
        <b val="0"/>
        <sz val="12"/>
        <color auto="1"/>
        <name val="Times New Roman"/>
        <scheme val="none"/>
      </font>
      <protection locked="0"/>
    </odxf>
    <ndxf>
      <font>
        <b/>
        <sz val="12"/>
        <color auto="1"/>
        <name val="Times New Roman"/>
        <scheme val="none"/>
      </font>
      <protection locked="1"/>
    </ndxf>
  </rcc>
  <rcc rId="1687" sId="3" odxf="1" dxf="1">
    <nc r="Z17">
      <f>Z19+Z20+Z18</f>
    </nc>
    <odxf>
      <font>
        <b val="0"/>
        <sz val="12"/>
        <color auto="1"/>
        <name val="Times New Roman"/>
        <scheme val="none"/>
      </font>
      <protection locked="0"/>
    </odxf>
    <ndxf>
      <font>
        <b/>
        <sz val="12"/>
        <color auto="1"/>
        <name val="Times New Roman"/>
        <scheme val="none"/>
      </font>
      <protection locked="1"/>
    </ndxf>
  </rcc>
  <rcc rId="1688" sId="3" odxf="1" dxf="1">
    <nc r="AA17">
      <f>AA19+AA20+AA18</f>
    </nc>
    <odxf>
      <font>
        <b val="0"/>
        <sz val="12"/>
        <color auto="1"/>
        <name val="Times New Roman"/>
        <scheme val="none"/>
      </font>
      <protection locked="0"/>
    </odxf>
    <ndxf>
      <font>
        <b/>
        <sz val="12"/>
        <color auto="1"/>
        <name val="Times New Roman"/>
        <scheme val="none"/>
      </font>
      <protection locked="1"/>
    </ndxf>
  </rcc>
  <rfmt sheetId="3" sqref="AB17" start="0" length="0">
    <dxf>
      <font>
        <b/>
        <sz val="12"/>
        <color auto="1"/>
        <name val="Times New Roman"/>
        <scheme val="none"/>
      </font>
      <protection locked="1"/>
    </dxf>
  </rfmt>
  <rcc rId="1689" sId="3" odxf="1" dxf="1">
    <nc r="AC17">
      <f>AC19+AC20+AC18</f>
    </nc>
    <odxf>
      <font>
        <b val="0"/>
        <sz val="12"/>
        <color auto="1"/>
        <name val="Times New Roman"/>
        <scheme val="none"/>
      </font>
      <protection locked="0"/>
    </odxf>
    <ndxf>
      <font>
        <b/>
        <sz val="12"/>
        <color auto="1"/>
        <name val="Times New Roman"/>
        <scheme val="none"/>
      </font>
      <protection locked="1"/>
    </ndxf>
  </rcc>
  <rcc rId="1690" sId="3" odxf="1" dxf="1">
    <nc r="AD17">
      <f>AD19+AD20+AD18</f>
    </nc>
    <odxf>
      <font>
        <b val="0"/>
        <sz val="12"/>
        <color auto="1"/>
        <name val="Times New Roman"/>
        <scheme val="none"/>
      </font>
      <protection locked="0"/>
    </odxf>
    <ndxf>
      <font>
        <b/>
        <sz val="12"/>
        <color auto="1"/>
        <name val="Times New Roman"/>
        <scheme val="none"/>
      </font>
      <protection locked="1"/>
    </ndxf>
  </rcc>
  <rcc rId="1691" sId="3" odxf="1" dxf="1">
    <nc r="AE17">
      <f>AE19+AE20+AE18</f>
    </nc>
    <odxf>
      <font>
        <b val="0"/>
        <sz val="12"/>
        <color auto="1"/>
        <name val="Times New Roman"/>
        <scheme val="none"/>
      </font>
      <protection locked="0"/>
    </odxf>
    <ndxf>
      <font>
        <b/>
        <sz val="12"/>
        <color auto="1"/>
        <name val="Times New Roman"/>
        <scheme val="none"/>
      </font>
      <protection locked="1"/>
    </ndxf>
  </rcc>
  <rcc rId="1692" sId="3" odxf="1" dxf="1">
    <nc r="AF17">
      <f>AF19+AF20+AF18</f>
    </nc>
    <odxf>
      <font>
        <b val="0"/>
        <sz val="12"/>
        <color auto="1"/>
        <name val="Times New Roman"/>
        <scheme val="none"/>
      </font>
      <protection locked="0"/>
    </odxf>
    <ndxf>
      <font>
        <b/>
        <sz val="12"/>
        <color auto="1"/>
        <name val="Times New Roman"/>
        <scheme val="none"/>
      </font>
      <protection locked="1"/>
    </ndxf>
  </rcc>
  <rcc rId="1693" sId="3" odxf="1" dxf="1">
    <nc r="AG17">
      <f>AG19+AG20+AG18</f>
    </nc>
    <odxf>
      <font>
        <b val="0"/>
        <sz val="12"/>
        <color auto="1"/>
        <name val="Times New Roman"/>
        <scheme val="none"/>
      </font>
      <protection locked="0"/>
    </odxf>
    <ndxf>
      <font>
        <b/>
        <sz val="12"/>
        <color auto="1"/>
        <name val="Times New Roman"/>
        <scheme val="none"/>
      </font>
      <protection locked="1"/>
    </ndxf>
  </rcc>
  <rcc rId="1694" sId="3">
    <nc r="D18">
      <f>SUM(J18,L18,N18,P18,R18,T18,V18,X18,Z18,AB18,AD18,AF18)</f>
    </nc>
  </rcc>
  <rcc rId="1695" sId="3">
    <nc r="E18">
      <f>J18</f>
    </nc>
  </rcc>
  <rcc rId="1696" sId="3">
    <nc r="F18">
      <f>G18</f>
    </nc>
  </rcc>
  <rcc rId="1697" sId="3">
    <nc r="G18">
      <f>SUM(K18,M18,O18,Q18,S18,U18,W18,Y18,AA18,AC18,AE18,AG18)</f>
    </nc>
  </rcc>
  <rcc rId="1698" sId="3">
    <nc r="H18">
      <f>IFERROR(G18/D18*100,0)</f>
    </nc>
  </rcc>
  <rcc rId="1699" sId="3">
    <nc r="I18">
      <f>IFERROR(G18/E18*100,0)</f>
    </nc>
  </rcc>
  <rcc rId="1700" sId="3" odxf="1" dxf="1" numFmtId="4">
    <nc r="J18">
      <v>0</v>
    </nc>
    <odxf>
      <protection locked="0"/>
    </odxf>
    <ndxf>
      <protection locked="1"/>
    </ndxf>
  </rcc>
  <rcc rId="1701" sId="3" odxf="1" dxf="1" numFmtId="4">
    <nc r="K18">
      <v>0</v>
    </nc>
    <odxf>
      <protection locked="0"/>
    </odxf>
    <ndxf>
      <protection locked="1"/>
    </ndxf>
  </rcc>
  <rcc rId="1702" sId="3" odxf="1" dxf="1" numFmtId="4">
    <nc r="L18">
      <v>0</v>
    </nc>
    <odxf>
      <protection locked="0"/>
    </odxf>
    <ndxf>
      <protection locked="1"/>
    </ndxf>
  </rcc>
  <rcc rId="1703" sId="3" odxf="1" dxf="1" numFmtId="4">
    <nc r="M18">
      <v>0</v>
    </nc>
    <odxf>
      <protection locked="0"/>
    </odxf>
    <ndxf>
      <protection locked="1"/>
    </ndxf>
  </rcc>
  <rcc rId="1704" sId="3" odxf="1" dxf="1" numFmtId="4">
    <nc r="N18">
      <v>0</v>
    </nc>
    <odxf>
      <protection locked="0"/>
    </odxf>
    <ndxf>
      <protection locked="1"/>
    </ndxf>
  </rcc>
  <rcc rId="1705" sId="3" odxf="1" dxf="1" numFmtId="4">
    <nc r="O18">
      <v>0</v>
    </nc>
    <odxf>
      <protection locked="0"/>
    </odxf>
    <ndxf>
      <protection locked="1"/>
    </ndxf>
  </rcc>
  <rcc rId="1706" sId="3" odxf="1" dxf="1" numFmtId="4">
    <nc r="P18">
      <v>0</v>
    </nc>
    <odxf>
      <protection locked="0"/>
    </odxf>
    <ndxf>
      <protection locked="1"/>
    </ndxf>
  </rcc>
  <rcc rId="1707" sId="3" odxf="1" dxf="1" numFmtId="4">
    <nc r="Q18">
      <v>0</v>
    </nc>
    <odxf>
      <protection locked="0"/>
    </odxf>
    <ndxf>
      <protection locked="1"/>
    </ndxf>
  </rcc>
  <rcc rId="1708" sId="3" odxf="1" dxf="1" numFmtId="4">
    <nc r="R18">
      <v>0</v>
    </nc>
    <odxf>
      <protection locked="0"/>
    </odxf>
    <ndxf>
      <protection locked="1"/>
    </ndxf>
  </rcc>
  <rcc rId="1709" sId="3" odxf="1" dxf="1" numFmtId="4">
    <nc r="S18">
      <v>0</v>
    </nc>
    <odxf>
      <protection locked="0"/>
    </odxf>
    <ndxf>
      <protection locked="1"/>
    </ndxf>
  </rcc>
  <rcc rId="1710" sId="3" odxf="1" dxf="1" numFmtId="4">
    <nc r="T18">
      <v>0</v>
    </nc>
    <odxf>
      <protection locked="0"/>
    </odxf>
    <ndxf>
      <protection locked="1"/>
    </ndxf>
  </rcc>
  <rcc rId="1711" sId="3" odxf="1" dxf="1" numFmtId="4">
    <nc r="U18">
      <v>0</v>
    </nc>
    <odxf>
      <protection locked="0"/>
    </odxf>
    <ndxf>
      <protection locked="1"/>
    </ndxf>
  </rcc>
  <rcc rId="1712" sId="3" odxf="1" dxf="1" numFmtId="4">
    <nc r="V18">
      <v>0</v>
    </nc>
    <odxf>
      <protection locked="0"/>
    </odxf>
    <ndxf>
      <protection locked="1"/>
    </ndxf>
  </rcc>
  <rcc rId="1713" sId="3" odxf="1" dxf="1" numFmtId="4">
    <nc r="W18">
      <v>0</v>
    </nc>
    <odxf>
      <protection locked="0"/>
    </odxf>
    <ndxf>
      <protection locked="1"/>
    </ndxf>
  </rcc>
  <rcc rId="1714" sId="3" odxf="1" dxf="1" numFmtId="4">
    <nc r="X18">
      <v>0</v>
    </nc>
    <odxf>
      <protection locked="0"/>
    </odxf>
    <ndxf>
      <protection locked="1"/>
    </ndxf>
  </rcc>
  <rcc rId="1715" sId="3" odxf="1" dxf="1" numFmtId="4">
    <nc r="Y18">
      <v>0</v>
    </nc>
    <odxf>
      <protection locked="0"/>
    </odxf>
    <ndxf>
      <protection locked="1"/>
    </ndxf>
  </rcc>
  <rfmt sheetId="3" sqref="Z18" start="0" length="0">
    <dxf>
      <protection locked="1"/>
    </dxf>
  </rfmt>
  <rcc rId="1716" sId="3" odxf="1" dxf="1" numFmtId="4">
    <nc r="AA18">
      <v>0</v>
    </nc>
    <odxf>
      <protection locked="0"/>
    </odxf>
    <ndxf>
      <protection locked="1"/>
    </ndxf>
  </rcc>
  <rfmt sheetId="3" sqref="AB18" start="0" length="0">
    <dxf>
      <protection locked="1"/>
    </dxf>
  </rfmt>
  <rcc rId="1717" sId="3" odxf="1" dxf="1" numFmtId="4">
    <nc r="AC18">
      <v>0</v>
    </nc>
    <odxf>
      <protection locked="0"/>
    </odxf>
    <ndxf>
      <protection locked="1"/>
    </ndxf>
  </rcc>
  <rcc rId="1718" sId="3" odxf="1" dxf="1" numFmtId="4">
    <nc r="AD18">
      <v>0</v>
    </nc>
    <odxf>
      <protection locked="0"/>
    </odxf>
    <ndxf>
      <protection locked="1"/>
    </ndxf>
  </rcc>
  <rcc rId="1719" sId="3" odxf="1" dxf="1" numFmtId="4">
    <nc r="AE18">
      <v>0</v>
    </nc>
    <odxf>
      <protection locked="0"/>
    </odxf>
    <ndxf>
      <protection locked="1"/>
    </ndxf>
  </rcc>
  <rcc rId="1720" sId="3" odxf="1" dxf="1" numFmtId="4">
    <nc r="AF18">
      <v>0</v>
    </nc>
    <odxf>
      <protection locked="0"/>
    </odxf>
    <ndxf>
      <protection locked="1"/>
    </ndxf>
  </rcc>
  <rcc rId="1721" sId="3" odxf="1" dxf="1" numFmtId="4">
    <nc r="AG18">
      <v>0</v>
    </nc>
    <odxf>
      <protection locked="0"/>
    </odxf>
    <ndxf>
      <protection locked="1"/>
    </ndxf>
  </rcc>
  <rcc rId="1722" sId="3">
    <nc r="A17" t="inlineStr">
      <is>
        <t>ПК 1.1</t>
      </is>
    </nc>
  </rcc>
  <rcc rId="1723" sId="3">
    <nc r="B17" t="inlineStr">
      <is>
        <t>Муниципальный проект «Сквер вблизи СК «Олимп» в</t>
      </is>
    </nc>
  </rcc>
  <rcc rId="1724" sId="3">
    <nc r="C18" t="inlineStr">
      <is>
        <t>бюджет города Когалыма</t>
      </is>
    </nc>
  </rcc>
  <rcc rId="1725" sId="3" numFmtId="4">
    <nc r="Z18">
      <v>0</v>
    </nc>
  </rcc>
  <rfmt sheetId="3" s="1" sqref="AB18" start="0" length="0">
    <dxf>
      <font>
        <sz val="11"/>
        <color theme="1"/>
        <name val="Calibri"/>
        <scheme val="minor"/>
      </font>
      <numFmt numFmtId="0" formatCode="General"/>
      <alignment horizontal="general" vertical="bottom" readingOrder="0"/>
      <border outline="0">
        <left/>
        <right/>
        <top/>
        <bottom/>
      </border>
    </dxf>
  </rfmt>
  <rfmt sheetId="3" sqref="AB18" start="0" length="0">
    <dxf>
      <numFmt numFmtId="4" formatCode="#,##0.00"/>
    </dxf>
  </rfmt>
  <rfmt sheetId="3" xfDxf="1" sqref="AB18" start="0" length="0">
    <dxf>
      <numFmt numFmtId="4" formatCode="#,##0.00"/>
    </dxf>
  </rfmt>
  <rcc rId="1726" sId="3">
    <nc r="AB17">
      <f>AB18</f>
    </nc>
  </rcc>
  <rfmt sheetId="3" s="1" sqref="AB18" start="0" length="0">
    <dxf>
      <font>
        <sz val="12"/>
        <color auto="1"/>
        <name val="Times New Roman"/>
        <scheme val="none"/>
      </font>
      <numFmt numFmtId="166" formatCode="#,##0.00_ ;[Red]\-#,##0.00\ "/>
      <alignment horizontal="center" vertical="center" readingOrder="0"/>
      <border outline="0">
        <left style="thin">
          <color indexed="64"/>
        </left>
        <right style="thin">
          <color indexed="64"/>
        </right>
        <top style="thin">
          <color indexed="64"/>
        </top>
        <bottom style="thin">
          <color indexed="64"/>
        </bottom>
      </border>
    </dxf>
  </rfmt>
  <rcc rId="1727" sId="3" numFmtId="4">
    <nc r="AB18">
      <v>26168</v>
    </nc>
  </rcc>
  <rcc rId="1728" sId="3">
    <nc r="AH17" t="inlineStr">
      <is>
        <t>Ведется подготовка аукционной документации.</t>
      </is>
    </nc>
  </rcc>
  <rcc rId="1729" sId="3" numFmtId="4">
    <oc r="P16">
      <v>0</v>
    </oc>
    <nc r="P16">
      <v>87180</v>
    </nc>
  </rcc>
  <rcc rId="1730" sId="3" numFmtId="4">
    <oc r="Q16">
      <v>0</v>
    </oc>
    <nc r="Q16">
      <v>69300</v>
    </nc>
  </rcc>
  <rcc rId="1731" sId="3">
    <oc r="AH14" t="inlineStr">
      <is>
        <t>1.Муниципальный контракт № 0187300013724000198 от 30.09.2024 на выполнение работ по строительству объекта благоустройства "Парк Первопроходцев в городе Когалыме" (1 этап);
- цена контракта 377 990,18 тыс. руб. (из них 2024 год - 372 999,26 тыс.руб., 2025 год - 4 990,92 тыс.руб.) 
- сроки выполнения работ: I - этап 30.09.2024-02.12.2024; II - этап 15.05.2025-25.08.2025
2. Муниципальный контракт № 0187300013725000012 от 26.03.2025 на выполнение работ по благоустройству объекта "Парк Первопроходцев в городе Когалыме" (2 этап)
-цена контракта 298 000,00 тыс.руб.
- сроки вполнения работ: 25.08.2025 года.
- ведется выполнение работ
3. Договор № КГ-119.25 от 27.03.2025 на технологическое присоединение для электроснабжения объекта "Объект благоустройства "Парк Первопроходцев в городе Когалыме" (2,3 этап)" расположенного по адресу: Ханты-Мансийский АО - Югра, г. Когалым, ул. Дружбы Народов.
- цена договора 884,99 тыс.руб (авансирование 100% - оплата произведена 28.03.2025)
- выполнение технологического присоединения в течени 1 года с момента заключения договора.</t>
      </is>
    </oc>
    <nc r="AH14" t="inlineStr">
      <is>
        <t>1.Муниципальный контракт № 0187300013724000198 от 30.09.2024 на выполнение работ по строительству объекта 1.Муниципальный контракт № 0187300013724000198 от 30.09.2024 на выполнение работ по строительству объекта благоустройства "Парк Первопроходцев в городе Когалыме" (1 этап);
- цена контракта 377 990,18 тыс. руб. (из них 2024 год - 372 999,26 тыс.руб., 2025 год - 4 990,92 тыс.руб.) 
- сроки выполнения работ: I - этап 30.09.2024-02.12.2024; II - этап 15.05.2025-25.08.2025
2. Муниципальный контракт № 0187300013725000012 от 26.03.2025 на выполнение работ по благоустройству объекта "Парк Первопроходцев в городе Когалыме" (2 этап)
-цена контракта 298 000,00 тыс.руб.
- сроки вполнения работ: 25.08.2025 года.
- ведется выполнение работ
3. Договор № КГ-119.25 от 27.03.2025 на технологическое присоединение для электроснабжения объекта "Объект благоустройства "Парк Первопроходцев в городе Когалыме" (2,3 этап)" расположенного по адресу: Ханты-Мансийский АО - Югра, г. Когалым, ул. Дружбы Народов.
- цена договора 884,99 тыс.руб (авансирование 100% - оплата произведена 28.03.2025)
- выполнение технологического присоединения в течени 1 года с момента заключения договора.
4. Контракт № 1/Л от 01.04.2025 (функции заказчика переданы 03.04.2025) на выполнение работ по благоустройству объекта "Парк Первопроходцев в городе Когалыме" (3 этап)
- цена контракта 99 000 тыс.руб. ( выплачен аванс 70%)
- сроки выполнения работ: 25.08.2025</t>
      </is>
    </nc>
  </rcc>
  <rcc rId="1732" sId="3">
    <nc r="E17">
      <f>E18</f>
    </nc>
  </rcc>
  <rcc rId="1733" sId="3" numFmtId="4">
    <oc r="R14">
      <v>0</v>
    </oc>
    <nc r="R14">
      <v>70804.78</v>
    </nc>
  </rcc>
  <rcc rId="1734" sId="3" numFmtId="4">
    <oc r="R15">
      <v>0</v>
    </oc>
    <nc r="R15">
      <v>715.22</v>
    </nc>
  </rcc>
  <rcc rId="1735" sId="3" numFmtId="4">
    <oc r="R16">
      <v>0</v>
    </oc>
    <nc r="R16">
      <v>17880</v>
    </nc>
  </rcc>
  <rcc rId="1736" sId="3" numFmtId="4">
    <oc r="Z14">
      <v>103776.4</v>
    </oc>
    <nc r="Z14">
      <v>32971.620000000003</v>
    </nc>
  </rcc>
  <rcc rId="1737" sId="3" numFmtId="4">
    <oc r="Z16">
      <v>290520.12800000003</v>
    </oc>
    <nc r="Z16">
      <v>290511.05</v>
    </nc>
  </rcc>
  <rcc rId="1738" sId="3" numFmtId="4">
    <oc r="AB15">
      <v>73319.399999999994</v>
    </oc>
    <nc r="AB15">
      <v>72604.179999999993</v>
    </nc>
  </rcc>
  <rcc rId="1739" sId="3" numFmtId="4">
    <oc r="AB16">
      <v>353032.71</v>
    </oc>
    <nc r="AB16">
      <v>188364.99</v>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0" sId="3">
    <oc r="D11">
      <f>J11+L11+N11+P11+R11+T11+V11+X11+Z11+AB11+AD11+AF11</f>
    </oc>
    <nc r="D11">
      <f>J11+L11+N11+P11+R11+T11+V11+X11+Z11+AB11+AD11+AF11</f>
    </nc>
  </rcc>
  <rcc rId="1741" sId="3">
    <oc r="J11">
      <f>J16+J20+J22+J26</f>
    </oc>
    <nc r="J11">
      <f>J16+J20+J22+J26+J18</f>
    </nc>
  </rcc>
  <rcc rId="1742" sId="3">
    <oc r="K11">
      <f>K16+K20+K22+K26</f>
    </oc>
    <nc r="K11">
      <f>K16+K20+K22+K26+K18</f>
    </nc>
  </rcc>
  <rcc rId="1743" sId="3">
    <oc r="L11">
      <f>L16+L20+L22+L26</f>
    </oc>
    <nc r="L11">
      <f>L16+L20+L22+L26+L18</f>
    </nc>
  </rcc>
  <rcc rId="1744" sId="3">
    <oc r="M11">
      <f>M16+M20+M22+M26</f>
    </oc>
    <nc r="M11">
      <f>M16+M20+M22+M26+M18</f>
    </nc>
  </rcc>
  <rcc rId="1745" sId="3">
    <oc r="N11">
      <f>N16+N20+N22+N26</f>
    </oc>
    <nc r="N11">
      <f>N16+N20+N22+N26+N18</f>
    </nc>
  </rcc>
  <rcc rId="1746" sId="3">
    <oc r="O11">
      <f>O16+O20+O22+O26</f>
    </oc>
    <nc r="O11">
      <f>O16+O20+O22+O26+O18</f>
    </nc>
  </rcc>
  <rcc rId="1747" sId="3">
    <oc r="P11">
      <f>P16+P20+P22+P26</f>
    </oc>
    <nc r="P11">
      <f>P16+P20+P22+P26+P18</f>
    </nc>
  </rcc>
  <rcc rId="1748" sId="3">
    <oc r="Q11">
      <f>Q16+Q20+Q22+Q26</f>
    </oc>
    <nc r="Q11">
      <f>Q16+Q20+Q22+Q26+Q18</f>
    </nc>
  </rcc>
  <rcc rId="1749" sId="3">
    <oc r="R11">
      <f>R16+R20+R22+R26</f>
    </oc>
    <nc r="R11">
      <f>R16+R20+R22+R26+R18</f>
    </nc>
  </rcc>
  <rcc rId="1750" sId="3">
    <oc r="S11">
      <f>S16+S20+S22+S26</f>
    </oc>
    <nc r="S11">
      <f>S16+S20+S22+S26+S18</f>
    </nc>
  </rcc>
  <rcc rId="1751" sId="3">
    <oc r="T11">
      <f>T16+T20+T22+T26</f>
    </oc>
    <nc r="T11">
      <f>T16+T20+T22+T26+T18</f>
    </nc>
  </rcc>
  <rcc rId="1752" sId="3">
    <oc r="U11">
      <f>U16+U20+U22+U26</f>
    </oc>
    <nc r="U11">
      <f>U16+U20+U22+U26+U18</f>
    </nc>
  </rcc>
  <rcc rId="1753" sId="3">
    <oc r="V11">
      <f>V16+V20+V22+V26</f>
    </oc>
    <nc r="V11">
      <f>V16+V20+V22+V26+V18</f>
    </nc>
  </rcc>
  <rcc rId="1754" sId="3">
    <oc r="W11">
      <f>W16+W20+W22+W26</f>
    </oc>
    <nc r="W11">
      <f>W16+W20+W22+W26+W18</f>
    </nc>
  </rcc>
  <rcc rId="1755" sId="3">
    <oc r="X11">
      <f>X16+X20+X22+X26</f>
    </oc>
    <nc r="X11">
      <f>X16+X20+X22+X26+X18</f>
    </nc>
  </rcc>
  <rcc rId="1756" sId="3">
    <oc r="Y11">
      <f>Y16+Y20+Y22+Y26</f>
    </oc>
    <nc r="Y11">
      <f>Y16+Y20+Y22+Y26+Y18</f>
    </nc>
  </rcc>
  <rcc rId="1757" sId="3">
    <oc r="Z11">
      <f>Z16+Z20+Z22+Z26</f>
    </oc>
    <nc r="Z11">
      <f>Z16+Z20+Z22+Z26+Z18</f>
    </nc>
  </rcc>
  <rcc rId="1758" sId="3">
    <oc r="AA11">
      <f>AA16+AA20+AA22+AA26</f>
    </oc>
    <nc r="AA11">
      <f>AA16+AA20+AA22+AA26+AA18</f>
    </nc>
  </rcc>
  <rcc rId="1759" sId="3">
    <oc r="AB11">
      <f>AB16+AB20+AB22+AB26</f>
    </oc>
    <nc r="AB11">
      <f>AB16+AB20+AB22+AB26+AB18</f>
    </nc>
  </rcc>
  <rcc rId="1760" sId="3">
    <oc r="AC11">
      <f>AC16+AC20+AC22+AC26</f>
    </oc>
    <nc r="AC11">
      <f>AC16+AC20+AC22+AC26+AC18</f>
    </nc>
  </rcc>
  <rcc rId="1761" sId="3">
    <oc r="AD11">
      <f>AD16+AD20+AD22+AD26</f>
    </oc>
    <nc r="AD11">
      <f>AD16+AD20+AD22+AD26+AD18</f>
    </nc>
  </rcc>
  <rcc rId="1762" sId="3">
    <oc r="AE11">
      <f>AE16+AE20+AE22+AE26</f>
    </oc>
    <nc r="AE11">
      <f>AE16+AE20+AE22+AE26+AE18</f>
    </nc>
  </rcc>
  <rcc rId="1763" sId="3">
    <oc r="AF11">
      <f>AF16+AF20+AF22+AF26</f>
    </oc>
    <nc r="AF11">
      <f>AF16+AF20+AF22+AF26+AF18</f>
    </nc>
  </rcc>
  <rcc rId="1764" sId="3">
    <oc r="AG11">
      <f>AG16+AG20+AG22+AG26</f>
    </oc>
    <nc r="AG11">
      <f>AG16+AG20+AG22+AG26+AG18</f>
    </nc>
  </rcc>
  <rcc rId="1765" sId="3">
    <oc r="B21" t="inlineStr">
      <is>
        <t>Комплекс процессных мероприятий «Благоустройство общественных территорий в городе Когалыме» / Выполнение работ по благоустройству общественных территорий «Этностойбище коренных народов ХМАО-Югры «Вонт – Корт» (лесное стойбище) в городе Когалыме</t>
      </is>
    </oc>
    <nc r="B21" t="inlineStr">
      <is>
        <t xml:space="preserve">Комплекс процессных мероприятий «Участие объектов благоустройства в конкурсных
мероприятиях» </t>
      </is>
    </nc>
  </rcc>
  <rcc rId="1766" sId="3">
    <oc r="B19" t="inlineStr">
      <is>
        <t>Комплекс процессных мероприятий «Благоустройство дворовых территорий в городе Когалыме» / Выполнение работ по благоустройству дворовых территорий</t>
      </is>
    </oc>
    <nc r="B19" t="inlineStr">
      <is>
        <t>Комплекс процессных мероприятий «Благоустройство городских территорий в городе
Когалыме»/ Оформление улиц города Когалыма к Юбилею (установка памятников, скамеек и малых
архитектурных форм)/Выполнение работ по благоустройству дворовых территорий/
Выполнение работ по благоустройству общественных территорий «Этностойбище коренных народов ХМАО-Югры «Вонт – Корт» (лесное стойбище) в городе Когалыме/ Выполнение работ по благоустройству общественных пространств (ремонт тротуаров, перенос
рекламной конструкции, ремонт объекта «Архитектурная композиция «Жемчужина»)</t>
      </is>
    </nc>
  </rcc>
  <rcc rId="1767" sId="3" numFmtId="4">
    <oc r="Z22">
      <v>3540</v>
    </oc>
    <nc r="Z22">
      <v>0</v>
    </nc>
  </rcc>
  <rcc rId="1768" sId="3" numFmtId="4">
    <oc r="AB22">
      <v>32504</v>
    </oc>
    <nc r="AB22">
      <v>15000</v>
    </nc>
  </rcc>
  <rcc rId="1769" sId="3" numFmtId="4">
    <oc r="P20">
      <v>0</v>
    </oc>
    <nc r="P20">
      <v>990</v>
    </nc>
  </rcc>
  <rcc rId="1770" sId="3" numFmtId="4">
    <oc r="Q20">
      <v>0</v>
    </oc>
    <nc r="Q20">
      <v>990</v>
    </nc>
  </rcc>
  <rcc rId="1771" sId="3" numFmtId="4">
    <oc r="Z20">
      <v>0</v>
    </oc>
    <nc r="Z20">
      <v>2550</v>
    </nc>
  </rcc>
  <rcc rId="1772" sId="3" numFmtId="4">
    <oc r="AB20">
      <v>16000</v>
    </oc>
    <nc r="AB20">
      <v>65952.800000000003</v>
    </nc>
  </rcc>
  <rcc rId="1773" sId="3">
    <oc r="AH14" t="inlineStr">
      <is>
        <t>1.Муниципальный контракт № 0187300013724000198 от 30.09.2024 на выполнение работ по строительству объекта 1.Муниципальный контракт № 0187300013724000198 от 30.09.2024 на выполнение работ по строительству объекта благоустройства "Парк Первопроходцев в городе Когалыме" (1 этап);
- цена контракта 377 990,18 тыс. руб. (из них 2024 год - 372 999,26 тыс.руб., 2025 год - 4 990,92 тыс.руб.) 
- сроки выполнения работ: I - этап 30.09.2024-02.12.2024; II - этап 15.05.2025-25.08.2025
2. Муниципальный контракт № 0187300013725000012 от 26.03.2025 на выполнение работ по благоустройству объекта "Парк Первопроходцев в городе Когалыме" (2 этап)
-цена контракта 298 000,00 тыс.руб.
- сроки вполнения работ: 25.08.2025 года.
- ведется выполнение работ
3. Договор № КГ-119.25 от 27.03.2025 на технологическое присоединение для электроснабжения объекта "Объект благоустройства "Парк Первопроходцев в городе Когалыме" (2,3 этап)" расположенного по адресу: Ханты-Мансийский АО - Югра, г. Когалым, ул. Дружбы Народов.
- цена договора 884,99 тыс.руб (авансирование 100% - оплата произведена 28.03.2025)
- выполнение технологического присоединения в течени 1 года с момента заключения договора.
4. Контракт № 1/Л от 01.04.2025 (функции заказчика переданы 03.04.2025) на выполнение работ по благоустройству объекта "Парк Первопроходцев в городе Когалыме" (3 этап)
- цена контракта 99 000 тыс.руб. ( выплачен аванс 70%)
- сроки выполнения работ: 25.08.2025</t>
      </is>
    </oc>
    <nc r="AH14" t="inlineStr">
      <is>
        <t>1.Муниципальный контракт № 0187300013724000198 от 30.09.2024 на выполнение работ по строительству объекта благоустройства "Парк Первопроходцев в городе Когалыме" (1 этап);
- цена контракта 377 990,18 тыс. руб. (из них 2024 год - 372 999,26 тыс.руб., 2025 год - 4 990,92 тыс.руб.) 
- сроки выполнения работ: I - этап 30.09.2024-02.12.2024; II - этап 15.05.2025-25.08.2025
2. Муниципальный контракт № 0187300013725000012 от 26.03.2025 на выполнение работ по благоустройству объекта "Парк Первопроходцев в городе Когалыме" (2 этап)
-цена контракта 298 000,00 тыс.руб.
- сроки вполнения работ: 25.08.2025 года.
- ведется выполнение работ
3. Договор № КГ-119.25 от 27.03.2025 на технологическое присоединение для электроснабжения объекта "Объект благоустройства "Парк Первопроходцев в городе Когалыме" (2,3 этап)" расположенного по адресу: Ханты-Мансийский АО - Югра, г. Когалым, ул. Дружбы Народов.
- цена договора 884,99 тыс.руб (авансирование 100% - оплата произведена 28.03.2025)
- выполнение технологического присоединения в течени 1 года с момента заключения договора.
4. Контракт № 1/Л от 01.04.2025 (функции заказчика переданы 03.04.2025) на выполнение работ по благоустройству объекта "Парк Первопроходцев в городе Когалыме" (3 этап)
- цена контракта 99 000 тыс.руб. ( выплачен аванс 70%)
- сроки выполнения работ: 25.08.2025                          5. Муниципальный контракт № 0187300013725000024 от 26.03.2025 на выполнение работ по благоустройству объекта "Экотропа в городе Когалыме"
- цена контракта: 89 000,00 тыс.руб.
- сроки выполнения работ: 15.08.2025 г.</t>
      </is>
    </nc>
  </rcc>
  <rcc rId="1774" sId="3" odxf="1" dxf="1">
    <nc r="AH19" t="inlineStr">
      <is>
        <t>1.Муниципальный контракт № 0387300043825000001 от 18.02.2025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цена контракта 990,0 тыс. руб. 
- сроки выполнения работ: 31.03.2025 год.
2. Муниципальный контракт № 0387300043825000003 от 04.04.2025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цена контракта 976,00 тыс.руб
- срок выполнения работ: 11.06.2025.</t>
      </is>
    </nc>
    <odxf>
      <font>
        <b/>
        <sz val="12"/>
        <color auto="1"/>
        <name val="Times New Roman"/>
        <scheme val="none"/>
      </font>
    </odxf>
    <ndxf>
      <font>
        <b val="0"/>
        <sz val="12"/>
        <color auto="1"/>
        <name val="Times New Roman"/>
        <scheme val="none"/>
      </font>
    </ndxf>
  </rcc>
  <rfmt sheetId="3" sqref="AH19" start="0" length="2147483647">
    <dxf>
      <font>
        <sz val="11"/>
      </font>
    </dxf>
  </rfmt>
  <rfmt sheetId="3" sqref="AH17" start="0" length="2147483647">
    <dxf>
      <font>
        <sz val="11"/>
      </font>
    </dxf>
  </rfmt>
  <rcc rId="1775" sId="3">
    <oc r="B17" t="inlineStr">
      <is>
        <t>Муниципальный проект «Сквер вблизи СК «Олимп» в</t>
      </is>
    </oc>
    <nc r="B17" t="inlineStr">
      <is>
        <t xml:space="preserve">Муниципальный проект «Сквер вблизи СК «Олимп» </t>
      </is>
    </nc>
  </rcc>
  <rcc rId="1776" sId="3">
    <oc r="E20">
      <f>J20+L20+N20</f>
    </oc>
    <nc r="E20">
      <f>J20+L20+N20+P20</f>
    </nc>
  </rcc>
  <rcc rId="1777" sId="3">
    <oc r="D17">
      <f>D19+D20+D18</f>
    </oc>
    <nc r="D17">
      <f>D18</f>
    </nc>
  </rcc>
  <rcc rId="1778" sId="3">
    <oc r="E18">
      <f>J18</f>
    </oc>
    <nc r="E18">
      <f>J18+L18+N18+P18</f>
    </nc>
  </rcc>
  <rcc rId="1779" sId="3">
    <oc r="F18">
      <f>G18</f>
    </oc>
    <nc r="F18">
      <f>G18</f>
    </nc>
  </rcc>
  <rcc rId="1780" sId="3">
    <oc r="G18">
      <f>SUM(K18,M18,O18,Q18,S18,U18,W18,Y18,AA18,AC18,AE18,AG18)</f>
    </oc>
    <nc r="G18">
      <f>SUM(K18,M18,O18,Q18,S18,U18,W18,Y18,AA18,AC18,AE18,AG18)</f>
    </nc>
  </rcc>
  <rcc rId="1781" sId="3">
    <oc r="I18">
      <f>IFERROR(G18/E18*100,0)</f>
    </oc>
    <nc r="I18">
      <f>IFERROR(G18/E18*100,0)</f>
    </nc>
  </rcc>
  <rcc rId="1782" sId="3">
    <oc r="H18">
      <f>IFERROR(G18/D18*100,0)</f>
    </oc>
    <nc r="H18">
      <f>IFERROR(G18/D18*100,0)</f>
    </nc>
  </rcc>
  <rfmt sheetId="3" sqref="AH19" start="0" length="2147483647">
    <dxf>
      <font>
        <sz val="10"/>
      </font>
    </dxf>
  </rfmt>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83" sId="1" numFmtId="19">
    <oc r="E6">
      <v>45748</v>
    </oc>
    <nc r="E6">
      <v>45778</v>
    </nc>
  </rcc>
  <rcc rId="1784" sId="1" numFmtId="19">
    <oc r="F6">
      <v>45748</v>
    </oc>
    <nc r="F6">
      <v>45778</v>
    </nc>
  </rcc>
  <rcc rId="1785" sId="1" numFmtId="19">
    <oc r="G6">
      <v>45748</v>
    </oc>
    <nc r="G6">
      <v>45778</v>
    </nc>
  </rcc>
  <rcc rId="1786" sId="1" numFmtId="4">
    <oc r="N18">
      <v>2525.84</v>
    </oc>
    <nc r="N18">
      <v>1386.96</v>
    </nc>
  </rcc>
  <rcc rId="1787" sId="1" numFmtId="4">
    <oc r="P18">
      <v>1518.5060000000001</v>
    </oc>
    <nc r="P18">
      <v>1888.12</v>
    </nc>
  </rcc>
  <rcc rId="1788" sId="1" numFmtId="4">
    <oc r="Q18">
      <v>0</v>
    </oc>
    <nc r="Q18">
      <v>1821.85</v>
    </nc>
  </rcc>
  <rcc rId="1789" sId="1" numFmtId="4">
    <oc r="R18">
      <v>2029.68</v>
    </oc>
    <nc r="R18">
      <v>2798.94</v>
    </nc>
  </rcc>
  <rcc rId="1790" sId="1" numFmtId="4">
    <oc r="AF18">
      <v>103050.72</v>
    </oc>
    <nc r="AF18">
      <v>103050.73</v>
    </nc>
  </rcc>
  <rcc rId="1791" sId="1">
    <oc r="I18">
      <f>IFERROR(G18/E18*100,0)</f>
    </oc>
    <nc r="I18">
      <f>IFERROR(G18/E18*100,0)</f>
    </nc>
  </rcc>
  <rcc rId="1792" sId="1">
    <oc r="E15">
      <f>J15+L15+N15</f>
    </oc>
    <nc r="E15">
      <f>J15+L15+N15+P15</f>
    </nc>
  </rcc>
  <rcc rId="1793" sId="1">
    <oc r="E16">
      <f>J16+L16+N16</f>
    </oc>
    <nc r="E16">
      <f>J16+L16+N16+P16</f>
    </nc>
  </rcc>
  <rcc rId="1794" sId="1">
    <oc r="E17">
      <f>J17+L17+N17</f>
    </oc>
    <nc r="E17">
      <f>J17+L17+N17+P17</f>
    </nc>
  </rcc>
  <rcc rId="1795" sId="1">
    <oc r="E18">
      <f>J18+L18+N18</f>
    </oc>
    <nc r="E18">
      <f>J18+L18+N18+P18</f>
    </nc>
  </rcc>
  <rcc rId="1796" sId="1" numFmtId="4">
    <oc r="N16">
      <v>18222.63</v>
    </oc>
    <nc r="N16">
      <v>12482.68</v>
    </nc>
  </rcc>
  <rcc rId="1797" sId="1" numFmtId="4">
    <oc r="P16">
      <v>7653.2730000000001</v>
    </oc>
    <nc r="P16">
      <v>16993.11</v>
    </nc>
  </rcc>
  <rcc rId="1798" sId="1" numFmtId="4">
    <oc r="Q16">
      <v>0</v>
    </oc>
    <nc r="Q16">
      <v>16396.66</v>
    </nc>
  </rcc>
  <rcc rId="1799" sId="1" numFmtId="4">
    <oc r="R16">
      <v>17706.53</v>
    </oc>
    <nc r="R16">
      <v>14106.65</v>
    </nc>
  </rcc>
  <rcc rId="1800" sId="1" numFmtId="4">
    <oc r="AF16">
      <v>758187.02300000004</v>
    </oc>
    <nc r="AF16">
      <v>758187.01</v>
    </nc>
  </rcc>
  <rcv guid="{996EC2F0-F6EC-4E63-A83E-34865157BD8D}" action="delete"/>
  <rdn rId="0" localSheetId="1" customView="1" name="Z_996EC2F0_F6EC_4E63_A83E_34865157BD8D_.wvu.Rows" hidden="1" oldHidden="1">
    <formula>'1. РО'!$28:$28,'1. РО'!$32:$32,'1. РО'!$52:$52,'1. РО'!$71:$71,'1. РО'!$75:$75</formula>
    <oldFormula>'1. РО'!$28:$28,'1. РО'!$32:$32,'1. РО'!$52:$52,'1. РО'!$71:$71,'1. РО'!$75:$75</oldFormula>
  </rdn>
  <rdn rId="0" localSheetId="4" customView="1" name="Z_996EC2F0_F6EC_4E63_A83E_34865157BD8D_.wvu.Rows" hidden="1" oldHidden="1">
    <formula>'4. КП'!$23:$23,'4. КП'!$27:$27,'4. КП'!$68:$68,'4. КП'!$75:$75,'4. КП'!$83:$83,'4. КП'!$87:$88,'4. КП'!$91:$91,'4. КП'!$93:$93</formula>
    <oldFormula>'4. КП'!$23:$23,'4. КП'!$27:$27,'4. КП'!$68:$68,'4. КП'!$75:$75,'4. КП'!$83:$83,'4. КП'!$87:$88,'4. КП'!$91:$91,'4. КП'!$93:$93</oldFormula>
  </rdn>
  <rdn rId="0" localSheetId="5" customView="1" name="Z_996EC2F0_F6EC_4E63_A83E_34865157BD8D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996EC2F0_F6EC_4E63_A83E_34865157BD8D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996EC2F0_F6EC_4E63_A83E_34865157BD8D_.wvu.Rows" hidden="1" oldHidden="1">
    <formula>'9. РЖКК'!$14:$14,'9. РЖКК'!$28:$28</formula>
    <oldFormula>'9. РЖКК'!$14:$14,'9. РЖКК'!$28:$28</oldFormula>
  </rdn>
  <rdn rId="0" localSheetId="14" customView="1" name="Z_996EC2F0_F6EC_4E63_A83E_34865157BD8D_.wvu.Rows" hidden="1" oldHidden="1">
    <formula>'14. РТС'!$14:$15,'14. РТС'!$19:$19,'14. РТС'!$30:$30,'14. РТС'!$33:$33,'14. РТС'!$36:$36,'14. РТС'!$43:$43</formula>
    <oldFormula>'14. РТС'!$14:$15,'14. РТС'!$19:$19,'14. РТС'!$30:$30,'14. РТС'!$33:$33,'14. РТС'!$36:$36,'14. РТС'!$43:$43</oldFormula>
  </rdn>
  <rdn rId="0" localSheetId="20" customView="1" name="Z_996EC2F0_F6EC_4E63_A83E_34865157BD8D_.wvu.Rows" hidden="1" oldHidden="1">
    <formula>'20. МСП'!$19:$19</formula>
    <oldFormula>'20. МСП'!$19:$19</oldFormula>
  </rdn>
  <rcv guid="{996EC2F0-F6EC-4E63-A83E-34865157BD8D}"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08" sId="1">
    <oc r="E24">
      <f>J24+L24+N24</f>
    </oc>
    <nc r="E24">
      <f>J24+L24+N24+P24</f>
    </nc>
  </rcc>
  <rcc rId="1809" sId="1">
    <oc r="E25">
      <f>J25+L25+N25</f>
    </oc>
    <nc r="E25">
      <f>J25+L25+N25+P25</f>
    </nc>
  </rcc>
  <rcc rId="1810" sId="1">
    <oc r="E26">
      <f>J26+L26+N26</f>
    </oc>
    <nc r="E26">
      <f>J26+L26+N26+P26</f>
    </nc>
  </rcc>
  <rcc rId="1811" sId="1" numFmtId="4">
    <oc r="Q25">
      <v>0</v>
    </oc>
    <nc r="Q25">
      <v>11.93</v>
    </nc>
  </rcc>
  <rcc rId="1812" sId="1" numFmtId="4">
    <oc r="Q24">
      <v>0</v>
    </oc>
    <nc r="Q24">
      <v>7.63</v>
    </nc>
  </rcc>
  <rcc rId="1813" sId="1" numFmtId="4">
    <oc r="Q26">
      <v>0</v>
    </oc>
    <nc r="Q26">
      <v>0.21</v>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4" sId="1">
    <oc r="E29">
      <f>J29+L29+N29</f>
    </oc>
    <nc r="E29">
      <f>J29+L29+N29+P29</f>
    </nc>
  </rcc>
  <rcc rId="1815" sId="1" numFmtId="4">
    <oc r="Q29">
      <v>0</v>
    </oc>
    <nc r="Q29">
      <v>7708.8</v>
    </nc>
  </rcc>
  <rcc rId="1816" sId="1" numFmtId="4">
    <oc r="R29">
      <v>8983.7999999999993</v>
    </oc>
    <nc r="R29">
      <v>8983.8799999999992</v>
    </nc>
  </rcc>
  <rcc rId="1817" sId="1">
    <oc r="E31">
      <f>J31+L31+N31</f>
    </oc>
    <nc r="E31">
      <f>J31+L31+N31+P31</f>
    </nc>
  </rcc>
  <rcc rId="1818" sId="1" numFmtId="4">
    <oc r="Q31">
      <v>0</v>
    </oc>
    <nc r="Q31">
      <v>79.599999999999994</v>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19" sId="4" numFmtId="4">
    <oc r="M41">
      <v>6178.54</v>
    </oc>
    <nc r="M41">
      <v>6137.73</v>
    </nc>
  </rcc>
  <rcc rId="1820" sId="4" numFmtId="4">
    <oc r="O41">
      <v>5665.24</v>
    </oc>
    <nc r="O41">
      <v>5540.2</v>
    </nc>
  </rcc>
  <rcc rId="1821" sId="4" numFmtId="4">
    <oc r="Q41">
      <v>7376.73</v>
    </oc>
    <nc r="Q41">
      <v>7274.08</v>
    </nc>
  </rcc>
  <rcc rId="1822" sId="4" numFmtId="4">
    <oc r="K42">
      <v>178.02</v>
    </oc>
    <nc r="K42">
      <v>1</v>
    </nc>
  </rcc>
  <rcc rId="1823" sId="4" numFmtId="4">
    <oc r="M42">
      <v>0.64</v>
    </oc>
    <nc r="M42">
      <v>0.96</v>
    </nc>
  </rcc>
  <rcc rId="1824" sId="4" numFmtId="4">
    <oc r="Q42">
      <v>6.87</v>
    </oc>
    <nc r="Q42">
      <v>5.7</v>
    </nc>
  </rcc>
  <rcv guid="{2940A182-D1A7-43C5-8D6E-965BED4371B0}" action="delete"/>
  <rdn rId="0" localSheetId="1" customView="1" name="Z_2940A182_D1A7_43C5_8D6E_965BED4371B0_.wvu.Rows" hidden="1" oldHidden="1">
    <formula>'1. РО'!$28:$28,'1. РО'!$32:$32,'1. РО'!$52:$52,'1. РО'!$59:$59,'1. РО'!$71:$71,'1. РО'!$75:$75</formula>
    <oldFormula>'1. РО'!$28:$28,'1. РО'!$32:$32,'1. РО'!$52:$52,'1. РО'!$59:$59,'1. РО'!$71:$71,'1. РО'!$75:$75</oldFormula>
  </rdn>
  <rdn rId="0" localSheetId="4" customView="1" name="Z_2940A182_D1A7_43C5_8D6E_965BED4371B0_.wvu.Rows" hidden="1" oldHidden="1">
    <formula>'4. КП'!$23:$23,'4. КП'!$27:$27,'4. КП'!$68:$68,'4. КП'!$75:$75,'4. КП'!$83:$83,'4. КП'!$87:$88,'4. КП'!$91:$91,'4. КП'!$93:$93</formula>
    <oldFormula>'4. КП'!$23:$23,'4. КП'!$27:$27,'4. КП'!$68:$68,'4. КП'!$75:$75,'4. КП'!$83:$83,'4. КП'!$87:$88,'4. КП'!$91:$91,'4. КП'!$93:$93</oldFormula>
  </rdn>
  <rdn rId="0" localSheetId="5" customView="1" name="Z_2940A182_D1A7_43C5_8D6E_965BED4371B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2940A182_D1A7_43C5_8D6E_965BED4371B0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2940A182_D1A7_43C5_8D6E_965BED4371B0_.wvu.Rows" hidden="1" oldHidden="1">
    <formula>'9. РЖКК'!$14:$14,'9. РЖКК'!$28:$28</formula>
    <oldFormula>'9. РЖКК'!$14:$14,'9. РЖКК'!$28:$28</oldFormula>
  </rdn>
  <rdn rId="0" localSheetId="14" customView="1" name="Z_2940A182_D1A7_43C5_8D6E_965BED4371B0_.wvu.Rows" hidden="1" oldHidden="1">
    <formula>'14. РТС'!$14:$15,'14. РТС'!$19:$19,'14. РТС'!$30:$30,'14. РТС'!$33:$33,'14. РТС'!$36:$36,'14. РТС'!$43:$43</formula>
    <oldFormula>'14. РТС'!$14:$15,'14. РТС'!$19:$19,'14. РТС'!$30:$30,'14. РТС'!$33:$33,'14. РТС'!$36:$36,'14. РТС'!$43:$43</oldFormula>
  </rdn>
  <rdn rId="0" localSheetId="20" customView="1" name="Z_2940A182_D1A7_43C5_8D6E_965BED4371B0_.wvu.Rows" hidden="1" oldHidden="1">
    <formula>'20. МСП'!$19:$19</formula>
    <oldFormula>'20. МСП'!$19:$19</oldFormula>
  </rdn>
  <rcv guid="{2940A182-D1A7-43C5-8D6E-965BED4371B0}"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2" sId="1">
    <oc r="E43">
      <f>J43+L43+N43</f>
    </oc>
    <nc r="E43">
      <f>J43+L43+N43+P43</f>
    </nc>
  </rcc>
  <rcc rId="1833" sId="1">
    <oc r="E44">
      <f>J44+L44+N44</f>
    </oc>
    <nc r="E44">
      <f>J44+L44+N44+P44</f>
    </nc>
  </rcc>
  <rcc rId="1834" sId="1">
    <oc r="E45">
      <f>J45+L45+N45</f>
    </oc>
    <nc r="E45">
      <f>J45+L45+N45+P45</f>
    </nc>
  </rcc>
  <rcc rId="1835" sId="1" numFmtId="4">
    <oc r="Q43">
      <v>0</v>
    </oc>
    <nc r="Q43">
      <v>51235.14</v>
    </nc>
  </rcc>
  <rcc rId="1836" sId="1" numFmtId="4">
    <oc r="AF43">
      <v>26784.398000000001</v>
    </oc>
    <nc r="AF43">
      <f>26784.398-2225.7</f>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37" sId="1">
    <oc r="E45">
      <f>J45+L45+N45+P45</f>
    </oc>
    <nc r="E45">
      <f>J45+L45+N45+P45</f>
    </nc>
  </rcc>
  <rcc rId="1838" sId="1" numFmtId="4">
    <oc r="Q45">
      <v>0</v>
    </oc>
    <nc r="Q45">
      <v>10567.06</v>
    </nc>
  </rcc>
  <rcv guid="{996EC2F0-F6EC-4E63-A83E-34865157BD8D}" action="delete"/>
  <rdn rId="0" localSheetId="1" customView="1" name="Z_996EC2F0_F6EC_4E63_A83E_34865157BD8D_.wvu.Rows" hidden="1" oldHidden="1">
    <formula>'1. РО'!$28:$28,'1. РО'!$32:$32,'1. РО'!$52:$52,'1. РО'!$71:$71,'1. РО'!$75:$75</formula>
    <oldFormula>'1. РО'!$28:$28,'1. РО'!$32:$32,'1. РО'!$52:$52,'1. РО'!$71:$71,'1. РО'!$75:$75</oldFormula>
  </rdn>
  <rdn rId="0" localSheetId="4" customView="1" name="Z_996EC2F0_F6EC_4E63_A83E_34865157BD8D_.wvu.Rows" hidden="1" oldHidden="1">
    <formula>'4. КП'!$23:$23,'4. КП'!$27:$27,'4. КП'!$68:$68,'4. КП'!$75:$75,'4. КП'!$83:$83,'4. КП'!$87:$88,'4. КП'!$91:$91,'4. КП'!$93:$93</formula>
    <oldFormula>'4. КП'!$23:$23,'4. КП'!$27:$27,'4. КП'!$68:$68,'4. КП'!$75:$75,'4. КП'!$83:$83,'4. КП'!$87:$88,'4. КП'!$91:$91,'4. КП'!$93:$93</oldFormula>
  </rdn>
  <rdn rId="0" localSheetId="5" customView="1" name="Z_996EC2F0_F6EC_4E63_A83E_34865157BD8D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996EC2F0_F6EC_4E63_A83E_34865157BD8D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996EC2F0_F6EC_4E63_A83E_34865157BD8D_.wvu.Rows" hidden="1" oldHidden="1">
    <formula>'9. РЖКК'!$14:$14,'9. РЖКК'!$28:$28</formula>
    <oldFormula>'9. РЖКК'!$14:$14,'9. РЖКК'!$28:$28</oldFormula>
  </rdn>
  <rdn rId="0" localSheetId="14" customView="1" name="Z_996EC2F0_F6EC_4E63_A83E_34865157BD8D_.wvu.Rows" hidden="1" oldHidden="1">
    <formula>'14. РТС'!$14:$15,'14. РТС'!$19:$19,'14. РТС'!$30:$30,'14. РТС'!$33:$33,'14. РТС'!$36:$36,'14. РТС'!$43:$43</formula>
    <oldFormula>'14. РТС'!$14:$15,'14. РТС'!$19:$19,'14. РТС'!$30:$30,'14. РТС'!$33:$33,'14. РТС'!$36:$36,'14. РТС'!$43:$43</oldFormula>
  </rdn>
  <rdn rId="0" localSheetId="20" customView="1" name="Z_996EC2F0_F6EC_4E63_A83E_34865157BD8D_.wvu.Rows" hidden="1" oldHidden="1">
    <formula>'20. МСП'!$19:$19</formula>
    <oldFormula>'20. МСП'!$19:$19</oldFormula>
  </rdn>
  <rcv guid="{996EC2F0-F6EC-4E63-A83E-34865157BD8D}"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6" sId="1">
    <oc r="Q39">
      <f>Q47+Q49+Q51+Q54+Q56</f>
    </oc>
    <nc r="Q39">
      <f>Q47+Q49+Q51+Q54+Q56</f>
    </nc>
  </rcc>
  <rcc rId="1847" sId="1">
    <oc r="E47">
      <f>J47+L47+N47</f>
    </oc>
    <nc r="E47">
      <f>J47+L47+N47+P47</f>
    </nc>
  </rcc>
  <rcc rId="1848" sId="1" numFmtId="4">
    <oc r="Q47">
      <v>0</v>
    </oc>
    <nc r="Q47">
      <v>315359.42</v>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9" sId="1">
    <oc r="E49">
      <f>J49+L49+N49</f>
    </oc>
    <nc r="E49">
      <f>J49+L49+N49+P49</f>
    </nc>
  </rcc>
  <rcc rId="1850" sId="1" numFmtId="4">
    <oc r="Q49">
      <v>0</v>
    </oc>
    <nc r="Q49">
      <v>10403.200000000001</v>
    </nc>
  </rcc>
  <rfmt sheetId="1" sqref="Q50">
    <dxf>
      <fill>
        <patternFill patternType="solid">
          <bgColor rgb="FFFFFF00"/>
        </patternFill>
      </fill>
    </dxf>
  </rfmt>
  <rfmt sheetId="1" sqref="Q50">
    <dxf>
      <fill>
        <patternFill patternType="none">
          <bgColor auto="1"/>
        </patternFill>
      </fill>
    </dxf>
  </rfmt>
  <rcc rId="1851" sId="1">
    <oc r="E51">
      <f>J51+L51+N51</f>
    </oc>
    <nc r="E51">
      <f>J51+L51+N51+P51</f>
    </nc>
  </rcc>
  <rcc rId="1852" sId="1" numFmtId="4">
    <oc r="Q51">
      <v>0</v>
    </oc>
    <nc r="Q51">
      <v>1076</v>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3" sId="1">
    <oc r="E54">
      <f>J54+L54+N54</f>
    </oc>
    <nc r="E54">
      <f>J54+L54+N54+P54</f>
    </nc>
  </rcc>
  <rcc rId="1854" sId="1" numFmtId="4">
    <oc r="Q54">
      <v>0</v>
    </oc>
    <nc r="Q54">
      <v>5751.82</v>
    </nc>
  </rcc>
  <rcc rId="1855" sId="1" numFmtId="4">
    <oc r="P54">
      <v>0</v>
    </oc>
    <nc r="P54">
      <v>6300</v>
    </nc>
  </rcc>
  <rcc rId="1856" sId="1">
    <oc r="AF54">
      <f>46122.4-10000-5000</f>
    </oc>
    <nc r="AF54">
      <f>46122.4-10000-5000-6300</f>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7" sId="1">
    <oc r="E62">
      <f>J62+L62+N62</f>
    </oc>
    <nc r="E62">
      <f>J62+L62+N62+P62</f>
    </nc>
  </rcc>
  <rcc rId="1858" sId="1" numFmtId="4">
    <oc r="Q62">
      <v>0</v>
    </oc>
    <nc r="Q62">
      <v>40</v>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9" sId="1">
    <oc r="E64">
      <f>J64+L64+N64</f>
    </oc>
    <nc r="E64">
      <f>J64+L64+N64+P64</f>
    </nc>
  </rcc>
  <rcc rId="1860" sId="1" numFmtId="4">
    <oc r="Q64">
      <v>0</v>
    </oc>
    <nc r="Q64">
      <v>18.09</v>
    </nc>
  </rcc>
  <rcc rId="1861" sId="1" numFmtId="4">
    <oc r="P64">
      <v>0</v>
    </oc>
    <nc r="P64">
      <v>18.09</v>
    </nc>
  </rcc>
  <rcc rId="1862" sId="1" numFmtId="4">
    <oc r="V64">
      <v>45</v>
    </oc>
    <nc r="V64">
      <f>45-18.09</f>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63:B64">
    <dxf>
      <fill>
        <patternFill patternType="solid">
          <bgColor rgb="FFFFFF00"/>
        </patternFill>
      </fill>
    </dxf>
  </rfmt>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63:B64">
    <dxf>
      <fill>
        <patternFill patternType="none">
          <bgColor auto="1"/>
        </patternFill>
      </fill>
    </dxf>
  </rfmt>
  <rcc rId="1863" sId="1">
    <oc r="E66">
      <f>J66+L66+N66</f>
    </oc>
    <nc r="E66">
      <f>J66+L66+N66+P66</f>
    </nc>
  </rcc>
  <rcc rId="1864" sId="1">
    <oc r="E67">
      <f>J67+L67+N67</f>
    </oc>
    <nc r="E67">
      <f>J67+L67+N67+P67</f>
    </nc>
  </rcc>
  <rcc rId="1865" sId="1">
    <oc r="E68">
      <f>J68+L68+N68</f>
    </oc>
    <nc r="E68">
      <f>J68+L68+N68+P68</f>
    </nc>
  </rcc>
  <rcc rId="1866" sId="1" numFmtId="4">
    <oc r="Q68">
      <v>0</v>
    </oc>
    <nc r="Q68">
      <v>3898.23</v>
    </nc>
  </rcc>
  <rcv guid="{996EC2F0-F6EC-4E63-A83E-34865157BD8D}" action="delete"/>
  <rdn rId="0" localSheetId="1" customView="1" name="Z_996EC2F0_F6EC_4E63_A83E_34865157BD8D_.wvu.Rows" hidden="1" oldHidden="1">
    <formula>'1. РО'!$28:$28,'1. РО'!$32:$32,'1. РО'!$52:$52,'1. РО'!$71:$71,'1. РО'!$75:$75</formula>
    <oldFormula>'1. РО'!$28:$28,'1. РО'!$32:$32,'1. РО'!$52:$52,'1. РО'!$71:$71,'1. РО'!$75:$75</oldFormula>
  </rdn>
  <rdn rId="0" localSheetId="4" customView="1" name="Z_996EC2F0_F6EC_4E63_A83E_34865157BD8D_.wvu.Rows" hidden="1" oldHidden="1">
    <formula>'4. КП'!$23:$23,'4. КП'!$27:$27,'4. КП'!$68:$68,'4. КП'!$75:$75,'4. КП'!$83:$83,'4. КП'!$87:$88,'4. КП'!$91:$91,'4. КП'!$93:$93</formula>
    <oldFormula>'4. КП'!$23:$23,'4. КП'!$27:$27,'4. КП'!$68:$68,'4. КП'!$75:$75,'4. КП'!$83:$83,'4. КП'!$87:$88,'4. КП'!$91:$91,'4. КП'!$93:$93</oldFormula>
  </rdn>
  <rdn rId="0" localSheetId="5" customView="1" name="Z_996EC2F0_F6EC_4E63_A83E_34865157BD8D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996EC2F0_F6EC_4E63_A83E_34865157BD8D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996EC2F0_F6EC_4E63_A83E_34865157BD8D_.wvu.Rows" hidden="1" oldHidden="1">
    <formula>'9. РЖКК'!$14:$14,'9. РЖКК'!$28:$28</formula>
    <oldFormula>'9. РЖКК'!$14:$14,'9. РЖКК'!$28:$28</oldFormula>
  </rdn>
  <rdn rId="0" localSheetId="14" customView="1" name="Z_996EC2F0_F6EC_4E63_A83E_34865157BD8D_.wvu.Rows" hidden="1" oldHidden="1">
    <formula>'14. РТС'!$14:$15,'14. РТС'!$19:$19,'14. РТС'!$30:$30,'14. РТС'!$33:$33,'14. РТС'!$36:$36,'14. РТС'!$43:$43</formula>
    <oldFormula>'14. РТС'!$14:$15,'14. РТС'!$19:$19,'14. РТС'!$30:$30,'14. РТС'!$33:$33,'14. РТС'!$36:$36,'14. РТС'!$43:$43</oldFormula>
  </rdn>
  <rdn rId="0" localSheetId="20" customView="1" name="Z_996EC2F0_F6EC_4E63_A83E_34865157BD8D_.wvu.Rows" hidden="1" oldHidden="1">
    <formula>'20. МСП'!$19:$19</formula>
    <oldFormula>'20. МСП'!$19:$19</oldFormula>
  </rdn>
  <rcv guid="{996EC2F0-F6EC-4E63-A83E-34865157BD8D}" action="add"/>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4" sId="1" numFmtId="4">
    <oc r="Q67">
      <v>0</v>
    </oc>
    <nc r="Q67">
      <v>13781.52</v>
    </nc>
  </rcc>
  <rcc rId="1875" sId="1" numFmtId="4">
    <oc r="Q66">
      <v>0</v>
    </oc>
    <nc r="Q66">
      <v>2189.46</v>
    </nc>
  </rcc>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6" sId="1">
    <oc r="O73">
      <f>O77</f>
    </oc>
    <nc r="O73">
      <f>O77</f>
    </nc>
  </rcc>
  <rcc rId="1877" sId="1">
    <oc r="E76">
      <f>J76+L76+N76</f>
    </oc>
    <nc r="E76">
      <f>J76+L76+N76+P76</f>
    </nc>
  </rcc>
  <rcc rId="1878" sId="1">
    <oc r="E77">
      <f>J77+L77+N77</f>
    </oc>
    <nc r="E77">
      <f>J77+L77+N77+P77</f>
    </nc>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879" sId="1" ref="A77:XFD77" action="insertRow"/>
  <rcc rId="1880" sId="1">
    <nc r="C77" t="inlineStr">
      <is>
        <t>привлеченный средства</t>
      </is>
    </nc>
  </rcc>
  <rcc rId="1881" sId="1">
    <nc r="D77">
      <f>SUM(J77,L77,N77,P77,R77,T77,V77,X77,Z77,AB77,AD77,AF77)</f>
    </nc>
  </rcc>
  <rcc rId="1882" sId="1">
    <nc r="E77">
      <f>J77+L77+N77+P77</f>
    </nc>
  </rcc>
  <rcc rId="1883" sId="1">
    <nc r="F77">
      <f>G77</f>
    </nc>
  </rcc>
  <rcc rId="1884" sId="1">
    <nc r="G77">
      <f>SUM(K77,M77,O77,Q77,S77,U77,W77,Y77,AA77,AC77,AE77,AG77)</f>
    </nc>
  </rcc>
  <rcc rId="1885" sId="1">
    <nc r="H77">
      <f>IFERROR(G77/D77*100,0)</f>
    </nc>
  </rcc>
  <rcc rId="1886" sId="1">
    <nc r="I77">
      <f>IFERROR(G77/E77*100,0)</f>
    </nc>
  </rcc>
  <rcc rId="1887" sId="1" numFmtId="4">
    <nc r="P77">
      <v>5900</v>
    </nc>
  </rcc>
  <rcc rId="1888" sId="1" numFmtId="4">
    <nc r="Q77">
      <v>5900</v>
    </nc>
  </rcc>
  <rcc rId="1889" sId="1">
    <oc r="D74">
      <f>D76+D78+D75</f>
    </oc>
    <nc r="D74">
      <f>D76+D78+D75+D77</f>
    </nc>
  </rcc>
  <rcc rId="1890" sId="1">
    <oc r="E74">
      <f>E76+E78+E75</f>
    </oc>
    <nc r="E74">
      <f>E76+E78+E75+E77</f>
    </nc>
  </rcc>
  <rcc rId="1891" sId="1">
    <oc r="F74">
      <f>F76+F78+F75</f>
    </oc>
    <nc r="F74">
      <f>F76+F78+F75+F77</f>
    </nc>
  </rcc>
  <rcc rId="1892" sId="1">
    <oc r="G74">
      <f>G76+G78+G75</f>
    </oc>
    <nc r="G74">
      <f>G76+G78+G75+G77</f>
    </nc>
  </rcc>
  <rfmt sheetId="1" sqref="H74" start="0" length="0">
    <dxf/>
  </rfmt>
  <rfmt sheetId="1" sqref="I74" start="0" length="0">
    <dxf/>
  </rfmt>
  <rcc rId="1893" sId="1">
    <oc r="I73">
      <f>IFERROR(G73/E73*100,0)</f>
    </oc>
    <nc r="I73">
      <f>IFERROR(G73/E73*100,0)</f>
    </nc>
  </rcc>
  <rcc rId="1894" sId="1" odxf="1" dxf="1">
    <oc r="I74">
      <f>IFERROR(G74/E74*100,0)</f>
    </oc>
    <nc r="I74">
      <f>IFERROR(G74/E74*100,0)</f>
    </nc>
    <ndxf>
      <font>
        <b val="0"/>
        <sz val="12"/>
        <color auto="1"/>
        <name val="Times New Roman"/>
        <scheme val="none"/>
      </font>
    </ndxf>
  </rcc>
  <rcc rId="1895" sId="1" odxf="1" dxf="1">
    <oc r="H74">
      <f>IFERROR(G74/D74*100,0)</f>
    </oc>
    <nc r="H74">
      <f>IFERROR(G74/D74*100,0)</f>
    </nc>
    <ndxf>
      <font>
        <b val="0"/>
        <sz val="12"/>
        <color auto="1"/>
        <name val="Times New Roman"/>
        <scheme val="none"/>
      </font>
    </ndxf>
  </rcc>
  <rcv guid="{996EC2F0-F6EC-4E63-A83E-34865157BD8D}" action="delete"/>
  <rdn rId="0" localSheetId="1" customView="1" name="Z_996EC2F0_F6EC_4E63_A83E_34865157BD8D_.wvu.Rows" hidden="1" oldHidden="1">
    <formula>'1. РО'!$28:$28,'1. РО'!$32:$32,'1. РО'!$52:$52,'1. РО'!$71:$71</formula>
    <oldFormula>'1. РО'!$28:$28,'1. РО'!$32:$32,'1. РО'!$52:$52,'1. РО'!$71:$71,'1. РО'!$75:$75</oldFormula>
  </rdn>
  <rdn rId="0" localSheetId="4" customView="1" name="Z_996EC2F0_F6EC_4E63_A83E_34865157BD8D_.wvu.Rows" hidden="1" oldHidden="1">
    <formula>'4. КП'!$23:$23,'4. КП'!$27:$27,'4. КП'!$68:$68,'4. КП'!$75:$75,'4. КП'!$83:$83,'4. КП'!$87:$88,'4. КП'!$91:$91,'4. КП'!$93:$93</formula>
    <oldFormula>'4. КП'!$23:$23,'4. КП'!$27:$27,'4. КП'!$68:$68,'4. КП'!$75:$75,'4. КП'!$83:$83,'4. КП'!$87:$88,'4. КП'!$91:$91,'4. КП'!$93:$93</oldFormula>
  </rdn>
  <rdn rId="0" localSheetId="5" customView="1" name="Z_996EC2F0_F6EC_4E63_A83E_34865157BD8D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996EC2F0_F6EC_4E63_A83E_34865157BD8D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996EC2F0_F6EC_4E63_A83E_34865157BD8D_.wvu.Rows" hidden="1" oldHidden="1">
    <formula>'9. РЖКК'!$14:$14,'9. РЖКК'!$28:$28</formula>
    <oldFormula>'9. РЖКК'!$14:$14,'9. РЖКК'!$28:$28</oldFormula>
  </rdn>
  <rdn rId="0" localSheetId="14" customView="1" name="Z_996EC2F0_F6EC_4E63_A83E_34865157BD8D_.wvu.Rows" hidden="1" oldHidden="1">
    <formula>'14. РТС'!$14:$15,'14. РТС'!$19:$19,'14. РТС'!$30:$30,'14. РТС'!$33:$33,'14. РТС'!$36:$36,'14. РТС'!$43:$43</formula>
    <oldFormula>'14. РТС'!$14:$15,'14. РТС'!$19:$19,'14. РТС'!$30:$30,'14. РТС'!$33:$33,'14. РТС'!$36:$36,'14. РТС'!$43:$43</oldFormula>
  </rdn>
  <rdn rId="0" localSheetId="20" customView="1" name="Z_996EC2F0_F6EC_4E63_A83E_34865157BD8D_.wvu.Rows" hidden="1" oldHidden="1">
    <formula>'20. МСП'!$19:$19</formula>
    <oldFormula>'20. МСП'!$19:$19</oldFormula>
  </rdn>
  <rcv guid="{996EC2F0-F6EC-4E63-A83E-34865157BD8D}" action="add"/>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03" sId="1" numFmtId="4">
    <oc r="Q76">
      <v>0</v>
    </oc>
    <nc r="Q76">
      <v>11329.14</v>
    </nc>
  </rcc>
  <rcc rId="1904" sId="1" numFmtId="4">
    <oc r="P76">
      <v>0</v>
    </oc>
    <nc r="P76">
      <v>13699.06</v>
    </nc>
  </rcc>
  <rcc rId="1905" sId="1" numFmtId="4">
    <oc r="AF76">
      <v>11225.6</v>
    </oc>
    <nc r="AF76"/>
  </rcc>
  <rcc rId="1906" sId="1" numFmtId="4">
    <oc r="V76">
      <v>7745.89</v>
    </oc>
    <nc r="V76">
      <f>7745.89-2473.46</f>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07" sId="1">
    <oc r="E82">
      <f>J82+L82+N82</f>
    </oc>
    <nc r="E82">
      <f>J82+L82+N82+P82</f>
    </nc>
  </rcc>
  <rcc rId="1908" sId="1" numFmtId="4">
    <oc r="Q82">
      <v>0</v>
    </oc>
    <nc r="Q82">
      <v>4466.2</v>
    </nc>
  </rcc>
  <rcc rId="1909" sId="1" numFmtId="4">
    <oc r="P82">
      <v>484.5</v>
    </oc>
    <nc r="P82">
      <f>3894.72+484.5</f>
    </nc>
  </rcc>
  <rcc rId="1910" sId="1">
    <oc r="AF82">
      <f>1753.2+731+2380.4</f>
    </oc>
    <nc r="AF82">
      <f>1753.2+731+2380.4-3894.72</f>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11" sId="1">
    <oc r="E86">
      <f>J86+L86+N86</f>
    </oc>
    <nc r="E86">
      <f>J86+L86+N86+P86</f>
    </nc>
  </rcc>
  <rcc rId="1912" sId="1" numFmtId="4">
    <oc r="Q86">
      <v>0</v>
    </oc>
    <nc r="Q86">
      <v>500.54</v>
    </nc>
  </rcc>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13" sId="1">
    <oc r="E88">
      <f>J88+L88+N88</f>
    </oc>
    <nc r="E88">
      <f>J88+L88+N88+P88</f>
    </nc>
  </rcc>
  <rcc rId="1914" sId="1" numFmtId="4">
    <oc r="Q88">
      <v>0</v>
    </oc>
    <nc r="Q88">
      <v>5607.97</v>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15" sId="1">
    <oc r="E102">
      <f>J102+L102+N102</f>
    </oc>
    <nc r="E102">
      <f>J102+L102+N102+P102</f>
    </nc>
  </rcc>
  <rcc rId="1916" sId="1" numFmtId="4">
    <oc r="Q102">
      <v>0</v>
    </oc>
    <nc r="Q102">
      <v>3537.36</v>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17" sId="4" numFmtId="4">
    <oc r="O31">
      <v>0</v>
    </oc>
    <nc r="O31">
      <v>568.32000000000005</v>
    </nc>
  </rcc>
  <rcc rId="1918" sId="4" numFmtId="4">
    <oc r="O32">
      <v>0</v>
    </oc>
    <nc r="O32">
      <v>888.91</v>
    </nc>
  </rcc>
  <rcc rId="1919" sId="4" numFmtId="4">
    <oc r="O33">
      <v>0</v>
    </oc>
    <nc r="O33">
      <v>29.74</v>
    </nc>
  </rcc>
  <rcc rId="1920" sId="4" numFmtId="4">
    <oc r="Q31">
      <v>0</v>
    </oc>
    <nc r="Q31">
      <v>592.41</v>
    </nc>
  </rcc>
  <rcc rId="1921" sId="4" numFmtId="4">
    <oc r="Q32">
      <v>0</v>
    </oc>
    <nc r="Q32">
      <v>926.59</v>
    </nc>
  </rcc>
  <rcc rId="1922" sId="4" numFmtId="4">
    <oc r="Q33">
      <v>0</v>
    </oc>
    <nc r="Q33">
      <v>31</v>
    </nc>
  </rcc>
  <rcc rId="1923" sId="4" numFmtId="4">
    <oc r="K79">
      <v>0</v>
    </oc>
    <nc r="K79">
      <v>125.55</v>
    </nc>
  </rcc>
  <rcc rId="1924" sId="4" numFmtId="4">
    <oc r="K78">
      <v>0</v>
    </oc>
    <nc r="K78">
      <v>3101.25</v>
    </nc>
  </rcc>
  <rcc rId="1925" sId="4" numFmtId="4">
    <oc r="M78">
      <v>0</v>
    </oc>
    <nc r="M78">
      <v>15634.7</v>
    </nc>
  </rcc>
  <rcc rId="1926" sId="4" numFmtId="4">
    <oc r="M79">
      <v>0</v>
    </oc>
    <nc r="M79">
      <v>368.76</v>
    </nc>
  </rcc>
  <rcc rId="1927" sId="4" numFmtId="4">
    <oc r="O78">
      <v>0</v>
    </oc>
    <nc r="O78">
      <v>9798.9</v>
    </nc>
  </rcc>
  <rcc rId="1928" sId="4" numFmtId="4">
    <oc r="O79">
      <v>0</v>
    </oc>
    <nc r="O79">
      <v>468.45</v>
    </nc>
  </rcc>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29" sId="4" numFmtId="4">
    <oc r="Q78">
      <v>0</v>
    </oc>
    <nc r="Q78">
      <v>15437.18</v>
    </nc>
  </rcc>
  <rcc rId="1930" sId="4" numFmtId="4">
    <oc r="Q79">
      <v>0</v>
    </oc>
    <nc r="Q79">
      <v>374.98</v>
    </nc>
  </rcc>
  <rcc rId="1931" sId="4">
    <oc r="AH59" t="inlineStr">
      <is>
        <t>Отклонение - 5684,902 тыс. руб., в том числе 1774,865 тыс. руб. - заработная плата, 22,803 тыс. руб. - оплата 3-х дней больничного за счет средств работодателя, 752,451 тыс. руб. - начисление на выплаты по оплате труда, 40,674 тыс. руб. - услуги связи,198,580 тыс. руб. - механизированная уборка и вывоз снега; 159,443 тыс. руб. -  техническое обслуживание зданий, 28,903 тыс. руб. - противопожарное обслуживание,  282,596 тыс. руб. - услуги охраны, 488,428 тыс.  - теплоснабжение, 477,489 тыс. руб. - энергоснабжение; 20,041 тыс. руб. - водопотребление, 905,805 тыс. руб. - налоги, 487,295 тыс руб. - содержание объекта благоустройства Набережная реки Ингу-Ягун., 45,529 тыс. руб. - оплата льготного проезда.</t>
      </is>
    </oc>
    <nc r="AH59">
      <f>'C:\Users\TihonovaLA\AppData\Local\Microsoft\Windows\Temporary Internet Files\Content.MSO\[Копия Сетевые графики на 01.05.2025.xlsx]разв.кул.'!$AF$10</f>
    </nc>
  </rcc>
  <rcc rId="1932" sId="4">
    <oc r="AH60" t="inlineStr">
      <is>
        <t>Отклонение -2778,454 тыс. руб., в том числе: 750,000 тыс. руб. - оплата труда, 115,254 тыс. руб. - суточные, проезд, проживание при служ. командировках,  226,500 тыс. руб. - начисление на оплату труда,  0,300 тыс. руб. - транспортные услуги, 307,910 тыс. руб. - коммунальные платежи, 95,606 тыс. руб. - техническое обсуживание системы видеонаблюдения и кассовых аппаратов, 283,110 тыс. руб. -прочие расходы, 103,842 тыс. руб.- приобретение основных средств, 446,009 тыс. руб. продукты питания, 154,504 тыс. руб. - прочие приобретения и призы, 295,419 тыс. руб. - оплата налогов.</t>
      </is>
    </oc>
    <nc r="AH60">
      <f>'C:\Users\TihonovaLA\AppData\Local\Microsoft\Windows\Temporary Internet Files\Content.MSO\[Копия Сетевые графики на 01.05.2025.xlsx]разв.кул.'!$AF$17</f>
    </nc>
  </rcc>
  <rcc rId="1933" sId="4">
    <oc r="AH61" t="inlineStr">
      <is>
        <t>Отклонение -440,698 тыс.руб. - в том числе: 301,734 тыс. руб. - расходы в рамках участия в конкурсах-фестивалях не выплачивались в связи с переносом конкурса, 34,0 тыс. руб. - транспортные услуги в рамках новогодних мероприятий не оказывались на мер. "Проводы зимы" документы не предоставлялись, 101,838 тыс. руб.   -  оплата за участие в конкурсе-фестивале не производилась (перенос конкурса на более поздние сроки) ,3,126тыс. руб. - документы на потребление электроэнергии Снежного городка предоставлены на меньшую сумму.</t>
      </is>
    </oc>
    <nc r="AH61">
      <f>'C:\Users\TihonovaLA\AppData\Local\Microsoft\Windows\Temporary Internet Files\Content.MSO\[Копия Сетевые графики на 01.05.2025.xlsx]разв.кул.'!$AF$18</f>
    </nc>
  </rcc>
  <rfmt sheetId="4" s="1" sqref="AH76" start="0" length="0">
    <dxf>
      <font>
        <sz val="14"/>
        <color auto="1"/>
        <name val="Times New Roman"/>
        <scheme val="none"/>
      </font>
    </dxf>
  </rfmt>
  <rcc rId="1934" sId="4">
    <oc r="AH76" t="inlineStr">
      <is>
        <t xml:space="preserve">АРТ - Отклонение 3181,538 руб. - новогодние светодиодные фигуры, костюмы оплачиваются по факту поступления.                                              ЦБС - Не закончена процедура заключения контрактов                </t>
      </is>
    </oc>
    <nc r="AH76" t="inlineStr">
      <is>
        <t>АРТ - Отклонение 7858,509 руб. - новогодние светодиодные фигуры, костюмы оплачиваются по факту поступления.</t>
      </is>
    </nc>
  </rcc>
  <rfmt sheetId="4" sqref="AH76" start="0" length="2147483647">
    <dxf>
      <font>
        <sz val="12"/>
      </font>
    </dxf>
  </rfmt>
  <rfmt sheetId="4" sqref="AH76">
    <dxf>
      <alignment vertical="top" readingOrder="0"/>
    </dxf>
  </rfmt>
  <rcc rId="1935" sId="4">
    <oc r="AH66" t="inlineStr">
      <is>
        <t>АРТ - Отклонение -52862,0 тыс.руб. - средства НК "ЛУКОЙЛ": 49815,0 тыс. руб.  - на проведение юбилейных мероприятий, 3047,0 тыс. руб. - на приобретение костюмов в рамках юбилейных мероприятий                                 ЦБС - Не закончена процедура заключения контрактов</t>
      </is>
    </oc>
    <nc r="AH66"/>
  </rcc>
  <rcv guid="{2940A182-D1A7-43C5-8D6E-965BED4371B0}" action="delete"/>
  <rdn rId="0" localSheetId="1" customView="1" name="Z_2940A182_D1A7_43C5_8D6E_965BED4371B0_.wvu.Rows" hidden="1" oldHidden="1">
    <formula>'1. РО'!$28:$28,'1. РО'!$32:$32,'1. РО'!$52:$52,'1. РО'!$59:$59,'1. РО'!$71:$71,'1. РО'!$75:$75</formula>
    <oldFormula>'1. РО'!$28:$28,'1. РО'!$32:$32,'1. РО'!$52:$52,'1. РО'!$59:$59,'1. РО'!$71:$71,'1. РО'!$75:$75</oldFormula>
  </rdn>
  <rdn rId="0" localSheetId="4" customView="1" name="Z_2940A182_D1A7_43C5_8D6E_965BED4371B0_.wvu.Rows" hidden="1" oldHidden="1">
    <formula>'4. КП'!$23:$23,'4. КП'!$27:$27,'4. КП'!$68:$68,'4. КП'!$75:$75,'4. КП'!$83:$83,'4. КП'!$87:$88,'4. КП'!$91:$91,'4. КП'!$93:$93</formula>
    <oldFormula>'4. КП'!$23:$23,'4. КП'!$27:$27,'4. КП'!$68:$68,'4. КП'!$75:$75,'4. КП'!$83:$83,'4. КП'!$87:$88,'4. КП'!$91:$91,'4. КП'!$93:$93</oldFormula>
  </rdn>
  <rdn rId="0" localSheetId="5" customView="1" name="Z_2940A182_D1A7_43C5_8D6E_965BED4371B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2940A182_D1A7_43C5_8D6E_965BED4371B0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2940A182_D1A7_43C5_8D6E_965BED4371B0_.wvu.Rows" hidden="1" oldHidden="1">
    <formula>'9. РЖКК'!$14:$14,'9. РЖКК'!$28:$28</formula>
    <oldFormula>'9. РЖКК'!$14:$14,'9. РЖКК'!$28:$28</oldFormula>
  </rdn>
  <rdn rId="0" localSheetId="14" customView="1" name="Z_2940A182_D1A7_43C5_8D6E_965BED4371B0_.wvu.Rows" hidden="1" oldHidden="1">
    <formula>'14. РТС'!$14:$15,'14. РТС'!$19:$19,'14. РТС'!$30:$30,'14. РТС'!$33:$33,'14. РТС'!$36:$36,'14. РТС'!$43:$43</formula>
    <oldFormula>'14. РТС'!$14:$15,'14. РТС'!$19:$19,'14. РТС'!$30:$30,'14. РТС'!$33:$33,'14. РТС'!$36:$36,'14. РТС'!$43:$43</oldFormula>
  </rdn>
  <rdn rId="0" localSheetId="20" customView="1" name="Z_2940A182_D1A7_43C5_8D6E_965BED4371B0_.wvu.Rows" hidden="1" oldHidden="1">
    <formula>'20. МСП'!$19:$19</formula>
    <oldFormula>'20. МСП'!$19:$19</oldFormula>
  </rdn>
  <rcv guid="{2940A182-D1A7-43C5-8D6E-965BED4371B0}" action="add"/>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43" sId="8" numFmtId="19">
    <oc r="E6">
      <v>45748</v>
    </oc>
    <nc r="E6">
      <v>45778</v>
    </nc>
  </rcc>
  <rcc rId="1944" sId="8" numFmtId="19">
    <oc r="F6">
      <v>45748</v>
    </oc>
    <nc r="F6">
      <v>45778</v>
    </nc>
  </rcc>
  <rcc rId="1945" sId="8" numFmtId="19">
    <oc r="G6">
      <v>45748</v>
    </oc>
    <nc r="G6">
      <v>45778</v>
    </nc>
  </rcc>
  <rcc rId="1946" sId="8">
    <oc r="E9">
      <f>J9+L9+N9</f>
    </oc>
    <nc r="E9">
      <f>J9+L9+N9+P9</f>
    </nc>
  </rcc>
  <rcc rId="1947" sId="8">
    <oc r="E10">
      <f>J10+L10+N10</f>
    </oc>
    <nc r="E10">
      <f>J10+L10+N10+P10</f>
    </nc>
  </rcc>
  <rcc rId="1948" sId="8">
    <oc r="E11">
      <f>J11+L11+N11</f>
    </oc>
    <nc r="E11">
      <f>J11+L11+N11+P11</f>
    </nc>
  </rcc>
  <rcc rId="1949" sId="8">
    <oc r="E14">
      <f>J14+L14+N14</f>
    </oc>
    <nc r="E14">
      <f>J14+L14+N14+P14</f>
    </nc>
  </rcc>
  <rcc rId="1950" sId="8">
    <oc r="E15">
      <f>J15+L15+N15</f>
    </oc>
    <nc r="E15">
      <f>J15+L15+N15+P15</f>
    </nc>
  </rcc>
  <rcc rId="1951" sId="8">
    <oc r="E16">
      <f>J16+L16+N16</f>
    </oc>
    <nc r="E16">
      <f>J16+L16+N16+P16</f>
    </nc>
  </rcc>
  <rcc rId="1952" sId="8">
    <oc r="E19">
      <f>J19+L19+N19</f>
    </oc>
    <nc r="E19">
      <f>J19+L19+N19+P19</f>
    </nc>
  </rcc>
  <rcc rId="1953" sId="8">
    <oc r="E20">
      <f>J20+L20+N20</f>
    </oc>
    <nc r="E20">
      <f>J20+L20+N20+P20</f>
    </nc>
  </rcc>
  <rcc rId="1954" sId="8">
    <oc r="E22">
      <f>J22+L22+N22</f>
    </oc>
    <nc r="E22">
      <f>J22+L22+N22+P22</f>
    </nc>
  </rcc>
  <rcc rId="1955" sId="8">
    <oc r="E23">
      <f>J23+L23+N23</f>
    </oc>
    <nc r="E23">
      <f>J23+L23+N23+P23</f>
    </nc>
  </rcc>
  <rcc rId="1956" sId="8">
    <oc r="E25">
      <f>J25+L25+N25</f>
    </oc>
    <nc r="E25">
      <f>J25+L25+N25+P25</f>
    </nc>
  </rcc>
  <rcc rId="1957" sId="8">
    <oc r="E26">
      <f>J26+L26+N26</f>
    </oc>
    <nc r="E26">
      <f>J26+L26+N26+P26</f>
    </nc>
  </rcc>
  <rcc rId="1958" sId="8">
    <oc r="E28">
      <f>J28+L28+N28</f>
    </oc>
    <nc r="E28">
      <f>J28+L28+N28+P28</f>
    </nc>
  </rcc>
  <rcc rId="1959" sId="8">
    <oc r="E29">
      <f>J29+L29+N29</f>
    </oc>
    <nc r="E29">
      <f>J29+L29+N29+P29</f>
    </nc>
  </rcc>
  <rcc rId="1960" sId="8">
    <oc r="E32">
      <f>J32+L32+N32</f>
    </oc>
    <nc r="E32">
      <f>J32+L32+N32+P32</f>
    </nc>
  </rcc>
  <rcc rId="1961" sId="8">
    <oc r="E33">
      <f>J33+L33+N33</f>
    </oc>
    <nc r="E33">
      <f>J33+L33+N33+P33</f>
    </nc>
  </rcc>
  <rcc rId="1962" sId="8">
    <oc r="E35">
      <f>J35+L35+N35</f>
    </oc>
    <nc r="E35">
      <f>J35+L35+N35+P35</f>
    </nc>
  </rcc>
  <rcc rId="1963" sId="8">
    <oc r="E37">
      <f>J37+L37+N37</f>
    </oc>
    <nc r="E37">
      <f>J37+L37+N37+P37</f>
    </nc>
  </rcc>
  <rcc rId="1964" sId="8">
    <oc r="E38">
      <f>J38+L38+N38</f>
    </oc>
    <nc r="E38">
      <f>J38+L38+N38+P38</f>
    </nc>
  </rcc>
  <rcc rId="1965" sId="8">
    <oc r="E41">
      <f>J41+L41+N41</f>
    </oc>
    <nc r="E41">
      <f>J41+L41+N41+P41</f>
    </nc>
  </rcc>
  <rcc rId="1966" sId="8">
    <oc r="E43">
      <f>J43+L43+N43</f>
    </oc>
    <nc r="E43">
      <f>J43+L43+N43+P43</f>
    </nc>
  </rcc>
  <rcc rId="1967" sId="8">
    <oc r="E45">
      <f>J45+L45+N45</f>
    </oc>
    <nc r="E45">
      <f>J45+L45+N45+P45</f>
    </nc>
  </rcc>
  <rcc rId="1968" sId="8">
    <oc r="E47">
      <f>J47+L47+N47</f>
    </oc>
    <nc r="E47">
      <f>J47+L47+N47+P47</f>
    </nc>
  </rcc>
  <rcc rId="1969" sId="8">
    <oc r="E49">
      <f>J49+L49+N49</f>
    </oc>
    <nc r="E49">
      <f>J49+L49+N49+P49</f>
    </nc>
  </rcc>
  <rcv guid="{AFADB96A-0516-43C1-9F1B-0604F3CAC04A}" action="delete"/>
  <rdn rId="0" localSheetId="1" customView="1" name="Z_AFADB96A_0516_43C1_9F1B_0604F3CAC04A_.wvu.Rows" hidden="1" oldHidden="1">
    <formula>'1. РО'!$28:$28,'1. РО'!$32:$32,'1. РО'!$52:$52,'1. РО'!$59:$59,'1. РО'!$71:$71,'1. РО'!$75:$75</formula>
    <oldFormula>'1. РО'!$28:$28,'1. РО'!$32:$32,'1. РО'!$52:$52,'1. РО'!$59:$59,'1. РО'!$71:$71,'1. РО'!$75:$75</oldFormula>
  </rdn>
  <rdn rId="0" localSheetId="4" customView="1" name="Z_AFADB96A_0516_43C1_9F1B_0604F3CAC04A_.wvu.Rows" hidden="1" oldHidden="1">
    <formula>'4. КП'!$23:$23,'4. КП'!$27:$27,'4. КП'!$68:$68,'4. КП'!$75:$75,'4. КП'!$83:$83,'4. КП'!$87:$88,'4. КП'!$91:$91,'4. КП'!$93:$93</formula>
    <oldFormula>'4. КП'!$23:$23,'4. КП'!$27:$27,'4. КП'!$68:$68,'4. КП'!$75:$75,'4. КП'!$83:$83,'4. КП'!$87:$88,'4. КП'!$91:$91,'4. КП'!$93:$93</oldFormula>
  </rdn>
  <rdn rId="0" localSheetId="5" customView="1" name="Z_AFADB96A_0516_43C1_9F1B_0604F3CAC04A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AFADB96A_0516_43C1_9F1B_0604F3CAC04A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AFADB96A_0516_43C1_9F1B_0604F3CAC04A_.wvu.Rows" hidden="1" oldHidden="1">
    <formula>'9. РЖКК'!$14:$14,'9. РЖКК'!$28:$28</formula>
    <oldFormula>'9. РЖКК'!$14:$14,'9. РЖКК'!$28:$28</oldFormula>
  </rdn>
  <rdn rId="0" localSheetId="14" customView="1" name="Z_AFADB96A_0516_43C1_9F1B_0604F3CAC04A_.wvu.Rows" hidden="1" oldHidden="1">
    <formula>'14. РТС'!$14:$15,'14. РТС'!$19:$19,'14. РТС'!$30:$30,'14. РТС'!$33:$33,'14. РТС'!$36:$36,'14. РТС'!$43:$43</formula>
    <oldFormula>'14. РТС'!$14:$15,'14. РТС'!$19:$19,'14. РТС'!$30:$30,'14. РТС'!$33:$33,'14. РТС'!$36:$36,'14. РТС'!$43:$43</oldFormula>
  </rdn>
  <rdn rId="0" localSheetId="20" customView="1" name="Z_AFADB96A_0516_43C1_9F1B_0604F3CAC04A_.wvu.Rows" hidden="1" oldHidden="1">
    <formula>'20. МСП'!$19:$19</formula>
    <oldFormula>'20. МСП'!$19:$19</oldFormula>
  </rdn>
  <rcv guid="{AFADB96A-0516-43C1-9F1B-0604F3CAC04A}" action="add"/>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77" sId="8" numFmtId="4">
    <oc r="Q28">
      <v>0</v>
    </oc>
    <nc r="Q28">
      <v>1976.98</v>
    </nc>
  </rcc>
  <rcc rId="1978" sId="8" numFmtId="4">
    <oc r="Q29">
      <v>0</v>
    </oc>
    <nc r="Q29">
      <v>195.53</v>
    </nc>
  </rcc>
  <rcc rId="1979" sId="8">
    <oc r="AH27" t="inlineStr">
      <is>
        <r>
          <t xml:space="preserve">МКУ "УКС и ЖКК г.Когалыма"
</t>
        </r>
        <r>
          <rPr>
            <sz val="12"/>
            <rFont val="Times New Roman"/>
            <family val="1"/>
            <charset val="204"/>
          </rPr>
          <t>Заключен муниципальный контракт №0187300013725000026 от 28.03.2025 на выполнение работ по сносу ветхих и непригодных для проживания домов на сумму 1 018,05 тыс.руб. Срок выполнения работ 07.04.2025</t>
        </r>
        <r>
          <rPr>
            <b/>
            <sz val="12"/>
            <rFont val="Times New Roman"/>
            <family val="1"/>
            <charset val="204"/>
          </rPr>
          <t xml:space="preserve">
</t>
        </r>
      </is>
    </oc>
    <nc r="AH27" t="inlineStr">
      <is>
        <r>
          <t xml:space="preserve">МКУ "УКС и ЖКК г.Когалыма"
</t>
        </r>
        <r>
          <rPr>
            <sz val="12"/>
            <rFont val="Times New Roman"/>
            <family val="1"/>
            <charset val="204"/>
          </rPr>
          <t>1. Заключен муниципальный контракт №0187300013725000026 от 28.03.2025 на выполнение работ по сносу ветхих и непригодных для проживания домов на сумму 1 018,05 тыс.рублей
-срок выполнения работ 07.04.2025;
-работы выполнены и оплачены в полном объеме.
2. Заключен муниципальный контракт №13/2025 от 11.04.2025 на выполнение работ по сносу ветхого и непригодного для проживания дома, расположенного по адресу: город Когалым, улица Мостовая, дом №15 на сумму 577,22  тыс.рублей
-срок выполнения работ 30.04.2025;
-работы выполнены и оплачены в полном объеме.
3. Заключен муниципальный контракт №14/2025 от 11.04.2025 на выполнение работ по сносу ветхого и непригодного для проживания дома, расположенного по адресу: город Когалым, улица Мостовая, дом №38 на сумму 577,22  тыс.рублей
-срок выполнения работ 30.04.2025;
-работы выполнены и оплачены в полном объеме.</t>
        </r>
      </is>
    </nc>
  </rcc>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80" sId="8" numFmtId="4">
    <oc r="P49">
      <v>6515.19</v>
    </oc>
    <nc r="P49">
      <v>6544.66</v>
    </nc>
  </rcc>
  <rcc rId="1981" sId="8" numFmtId="4">
    <oc r="Q49">
      <v>0</v>
    </oc>
    <nc r="Q49">
      <v>6608.99</v>
    </nc>
  </rcc>
  <rcc rId="1982" sId="8" numFmtId="4">
    <oc r="R49">
      <v>6075.48</v>
    </oc>
    <nc r="R49">
      <v>6096.04</v>
    </nc>
  </rcc>
  <rcc rId="1983" sId="8" numFmtId="4">
    <oc r="T49">
      <v>7641.88</v>
    </oc>
    <nc r="T49">
      <v>7661.88</v>
    </nc>
  </rcc>
  <rcc rId="1984" sId="8" numFmtId="4">
    <oc r="V49">
      <v>8782.6299999999992</v>
    </oc>
    <nc r="V49">
      <v>8789.31</v>
    </nc>
  </rcc>
  <rcc rId="1985" sId="8" numFmtId="4">
    <oc r="Z49">
      <v>6509.78</v>
    </oc>
    <nc r="Z49">
      <v>6501</v>
    </nc>
  </rcc>
  <rcc rId="1986" sId="8" numFmtId="4">
    <oc r="AB49">
      <v>7697.59</v>
    </oc>
    <nc r="AB49">
      <v>7681.76</v>
    </nc>
  </rcc>
  <rcc rId="1987" sId="8" numFmtId="4">
    <oc r="AF49">
      <v>8329.08</v>
    </oc>
    <nc r="AF49">
      <v>8277</v>
    </nc>
  </rcc>
  <rcc rId="1988" sId="8">
    <oc r="AH48" t="inlineStr">
      <is>
        <r>
          <t xml:space="preserve">МКУ "УКС и ЖКК г.Когалыма":
</t>
        </r>
        <r>
          <rPr>
            <sz val="12"/>
            <rFont val="Times New Roman"/>
            <family val="1"/>
            <charset val="204"/>
          </rPr>
          <t>Основной статьей неисполнения является заработная плата - в связи с наличием вакансий и выплатой денежного поощрения по результатам работы за фактически отработанное время.</t>
        </r>
      </is>
    </oc>
    <nc r="AH48" t="inlineStr">
      <is>
        <r>
          <t xml:space="preserve">МКУ "УКС и ЖКК г.Когалыма":
</t>
        </r>
        <r>
          <rPr>
            <sz val="12"/>
            <rFont val="Times New Roman"/>
            <family val="1"/>
            <charset val="204"/>
          </rPr>
          <t>Основной статьей неисполнения является заработная плата - наличие вакансий.</t>
        </r>
      </is>
    </nc>
  </rcc>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8" sqref="AH31:AH33">
    <dxf>
      <alignment horizontal="left" readingOrder="0"/>
    </dxf>
  </rfmt>
  <rfmt sheetId="8" sqref="AH31:AH33">
    <dxf>
      <alignment vertical="top" readingOrder="0"/>
    </dxf>
  </rfmt>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89" sId="8">
    <oc r="AH13" t="inlineStr">
      <is>
        <r>
          <t xml:space="preserve">УпоЖП:
</t>
        </r>
        <r>
          <rPr>
            <sz val="12"/>
            <rFont val="Times New Roman"/>
            <family val="1"/>
            <charset val="204"/>
          </rPr>
          <t>27.12.2024 между Департаментом строительства и архитектуры Ханты-Мансийского автономного округа - Югры и Муниципальным казенным учреждением Администрация города Когалыма заключено соглашение о предоставлении субсидии на 2025-2027 годы.  По состоянию на 31.03.2025 в списке молодых семей, претендующих на получение меры государственной поддержки  по городу Когалыму, состоят 14 семей. В 2025 году в соответствии с условиями муниципальной программы получателями субсидий являются 2 молодые семьи, из которых: 1 семье предоставлена социальная выплата, другая семья в соответствии с выданным свидетельством о праве на получение социальной выплаты находится в стадии поиска жилого помещения для приобретения.</t>
        </r>
      </is>
    </oc>
    <nc r="AH13" t="inlineStr">
      <is>
        <r>
          <t xml:space="preserve">УпоЖП:
</t>
        </r>
        <r>
          <rPr>
            <sz val="12"/>
            <rFont val="Times New Roman"/>
            <family val="1"/>
            <charset val="204"/>
          </rPr>
          <t>27.12.2024 между Департаментом строительства и архитектуры Ханты-Мансийского автономного округа - Югры и Муниципальным казенным учреждением Администрация города Когалыма заключено соглашение о предоставлении субсидии на 2025-2027 годы.  По состоянию на 30.04.2025 в списке молодых семей, претендующих на получение меры государственной поддержки  по городу Когалыму, состоят 14 семей. В 2025 году в соответствии с условиями муниципальной программы получателями субсидий являются 2 молодые семьи, из которых: 1 семье предоставлена социальная выплата, другая семья в соответствии с выданным свидетельством о праве на получение социальной выплаты находится в стадии поиска жилого помещения для приобретения.</t>
        </r>
      </is>
    </nc>
  </rcc>
  <rcc rId="1990" sId="8">
    <oc r="AH34" t="inlineStr">
      <is>
        <r>
          <t xml:space="preserve">УпоЖП:
</t>
        </r>
        <r>
          <rPr>
            <sz val="12"/>
            <rFont val="Times New Roman"/>
            <family val="1"/>
            <charset val="204"/>
          </rPr>
          <t xml:space="preserve"> В связи с окончанием срока реализации мероприятия приём документов для признания участниками осуществлялся до 31.12.2004 г. В настоящее время приём документов по данному мероприятию не ведётся. В списке отдельных категорий граждан претендующих на получение меры государственной поддержки  по городу Когалыму на 31.03.2025 состоят 4 человека (3 инвалида, 1 ветеран боевых действий). Граждане, изъявившие желание на получение субсидии в 2025 году, отсутствуют.</t>
        </r>
      </is>
    </oc>
    <nc r="AH34" t="inlineStr">
      <is>
        <r>
          <t xml:space="preserve">УпоЖП:
</t>
        </r>
        <r>
          <rPr>
            <sz val="12"/>
            <rFont val="Times New Roman"/>
            <family val="1"/>
            <charset val="204"/>
          </rPr>
          <t xml:space="preserve"> В связи с окончанием срока реализации мероприятия приём документов для признания участниками осуществлялся до 31.12.2004 г. В настоящее время приём документов по данному мероприятию не ведётся. В списке отдельных категорий граждан претендующих на получение меры государственной поддержки  по городу Когалыму на 30.04.2025 состоят 4 человека (3 инвалида, 1 ветеран боевых действий). Граждане, изъявившие желание на получение субсидии в 2025 году, отсутствуют.</t>
        </r>
      </is>
    </nc>
  </rcc>
  <rcc rId="1991" sId="8" numFmtId="4">
    <oc r="Q45">
      <v>0</v>
    </oc>
    <nc r="Q45">
      <v>1264.05</v>
    </nc>
  </rcc>
  <rcc rId="1992" sId="8" numFmtId="4">
    <oc r="N45">
      <v>942.77</v>
    </oc>
    <nc r="N45">
      <v>1000.47</v>
    </nc>
  </rcc>
  <rcc rId="1993" sId="8" numFmtId="4">
    <oc r="AF45">
      <v>1430.63</v>
    </oc>
    <nc r="AF45">
      <v>1372.93</v>
    </nc>
  </rcc>
  <rcc rId="1994" sId="8">
    <oc r="AH44" t="inlineStr">
      <is>
        <r>
          <t xml:space="preserve">УпоЖП:
</t>
        </r>
        <r>
          <rPr>
            <sz val="12"/>
            <rFont val="Times New Roman"/>
            <family val="1"/>
            <charset val="204"/>
          </rPr>
          <t>Отклонение факта от плана реализации денежных средств сложилось ввиду больничных, переноса отпусков муниципальных служащих управления по жилищной политике Администрации города Когалыма.</t>
        </r>
      </is>
    </oc>
    <nc r="AH44" t="inlineStr">
      <is>
        <r>
          <t xml:space="preserve">УпоЖП:
</t>
        </r>
        <r>
          <rPr>
            <sz val="12"/>
            <rFont val="Times New Roman"/>
            <family val="1"/>
            <charset val="204"/>
          </rPr>
          <t>Отклонение факта от плана реализации денежных средств сложилось ввиду того, что вновь принятые муниципальные служащие управления по жилищной политике Администрации города Когалыма не имеют стажа на муниципальной службе, в связи с чем надбавки за выслугу лет, классный чин и за особые условия труда начисляются в минимальном размере.</t>
        </r>
      </is>
    </nc>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95" sId="8" numFmtId="4">
    <oc r="Q43">
      <v>0</v>
    </oc>
    <nc r="Q43">
      <v>815.7</v>
    </nc>
  </rcc>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AH65" start="0" length="2147483647">
    <dxf>
      <font>
        <i val="0"/>
      </font>
    </dxf>
  </rfmt>
  <rfmt sheetId="4" s="1" sqref="AH89" start="0" length="0">
    <dxf>
      <font>
        <sz val="14"/>
        <color auto="1"/>
        <name val="Times New Roman"/>
        <scheme val="none"/>
      </font>
      <alignment vertical="center" readingOrder="0"/>
    </dxf>
  </rfmt>
  <rcc rId="1996" sId="4">
    <oc r="AH89" t="inlineStr">
      <is>
        <t>АРТ - Отклонение 90,0 руб. - костюмы оплачиваются по факту поступления.                                                                                          ДС - В марте денежные средства запланированы в сумме 26,95  тыс. руб.,  Договор в стадии согласования. Денежные средства будут освоены в апреле.</t>
      </is>
    </oc>
    <nc r="AH89" t="inlineStr">
      <is>
        <t>АРТ - Отклонение 8,800руб. - экономия по костюмам: приобретены утепленные костюмы - 4 комплекта (куртка, брюки, шапка)</t>
      </is>
    </nc>
  </rcc>
  <rfmt sheetId="4" sqref="AH89" start="0" length="2147483647">
    <dxf>
      <font>
        <sz val="12"/>
      </font>
    </dxf>
  </rfmt>
  <rfmt sheetId="4" sqref="AH89">
    <dxf>
      <alignment vertical="top" readingOrder="0"/>
    </dxf>
  </rfmt>
  <rfmt sheetId="4" s="1" sqref="AH65" start="0" length="0">
    <dxf>
      <font>
        <sz val="14"/>
        <color auto="1"/>
        <name val="Times New Roman"/>
        <scheme val="none"/>
      </font>
      <fill>
        <patternFill patternType="none">
          <bgColor indexed="65"/>
        </patternFill>
      </fill>
      <alignment horizontal="left" readingOrder="0"/>
      <border outline="0">
        <bottom/>
      </border>
    </dxf>
  </rfmt>
  <rfmt sheetId="4" s="1" sqref="AH66" start="0" length="0">
    <dxf>
      <font>
        <sz val="14"/>
        <color auto="1"/>
        <name val="Times New Roman"/>
        <scheme val="none"/>
      </font>
      <alignment vertical="center" readingOrder="0"/>
      <border outline="0">
        <top/>
      </border>
    </dxf>
  </rfmt>
  <rfmt sheetId="4" sqref="AH67" start="0" length="0">
    <dxf>
      <font>
        <sz val="14"/>
        <color auto="1"/>
        <name val="Times New Roman"/>
        <scheme val="none"/>
      </font>
      <alignment vertical="center" wrapText="1" readingOrder="0"/>
      <border outline="0">
        <left style="thin">
          <color indexed="64"/>
        </left>
        <right style="thin">
          <color indexed="64"/>
        </right>
      </border>
    </dxf>
  </rfmt>
  <rfmt sheetId="4" sqref="AH68" start="0" length="0">
    <dxf>
      <font>
        <sz val="14"/>
        <color auto="1"/>
        <name val="Times New Roman"/>
        <scheme val="none"/>
      </font>
      <alignment vertical="center" wrapText="1" readingOrder="0"/>
      <border outline="0">
        <left style="thin">
          <color indexed="64"/>
        </left>
        <right style="thin">
          <color indexed="64"/>
        </right>
        <bottom style="thin">
          <color indexed="64"/>
        </bottom>
      </border>
    </dxf>
  </rfmt>
  <rcc rId="1997" sId="4">
    <nc r="AH65" t="inlineStr">
      <is>
        <t>АРТ - Отклонение 57831,890 тыс.руб. - средства НК "ЛУКОЙЛ": 49815,0 тыс. руб.  - на проведение юбилейных мероприятий (НК "ЛУКОЙЛ"), 23,090 тыс. руб. - экономия по мастер-классам на мер. "Юнтагор",  2966,800 тыс. руб. - на приобретение костюмов в рамках юбилейных мероприятий (НК "ЛУКОЙЛ"), 539,342 тыс. руб. - столы, 4345,358 тыс. руб. - шатры, 70,0 тыс. руб. костюмы "Юнтагор", 72,300 тыс. руб. - подарочные наборы для мер. "Я - это Ты"</t>
      </is>
    </nc>
  </rcc>
  <rfmt sheetId="4" sqref="AH65" start="0" length="2147483647">
    <dxf>
      <font>
        <sz val="12"/>
      </font>
    </dxf>
  </rfmt>
  <rfmt sheetId="4" sqref="AH61" start="0" length="0">
    <dxf>
      <font>
        <sz val="14"/>
        <color auto="1"/>
        <name val="Times New Roman"/>
        <scheme val="none"/>
      </font>
      <alignment vertical="center" readingOrder="0"/>
    </dxf>
  </rfmt>
  <rcc rId="1998" sId="4">
    <oc r="AH61">
      <f>'C:\Users\TihonovaLA\AppData\Local\Microsoft\Windows\Temporary Internet Files\Content.MSO\[Копия Сетевые графики на 01.05.2025.xlsx]разв.кул.'!$AF$18</f>
    </oc>
    <nc r="AH61" t="inlineStr">
      <is>
        <t>АРТ - Отклонение -340,553 тыс.руб. - в том числе: 184,015тыс. руб. - расходы в рамках участия в конкурсах-фестивалях не выплачивались в связи с переносом конкурса, 17,370,0 тыс. руб. - транспортные услуги в рамках новогодних мероприятий не оказывались, 14,792 тыс. руб.   -  оплата за участие в конкурсе-фестивале не производилась (перенос конкурса на более поздние сроки) ,3,126тыс. руб. - документы на потребление электроэнергии Снежного городка предоставлены на меньшую сумму, 121,250 тыс. руб. - оплата по мастер-классам в рамках проведения мер. "Юнтагор" сложилась ниже.</t>
      </is>
    </nc>
  </rcc>
  <rfmt sheetId="4" sqref="AH61" start="0" length="2147483647">
    <dxf>
      <font>
        <sz val="12"/>
      </font>
    </dxf>
  </rfmt>
  <rfmt sheetId="4" sqref="AH61">
    <dxf>
      <alignment vertical="top" readingOrder="0"/>
    </dxf>
  </rfmt>
  <rcc rId="1999" sId="4" odxf="1" dxf="1">
    <oc r="AH45" t="inlineStr">
      <is>
        <t>Отклонение возникло в размере: 132,37 т.р. в связи с отсутствием документов на оплату</t>
      </is>
    </oc>
    <nc r="AH45" t="inlineStr">
      <is>
        <t>Отклонение возникло в размере: 41,55 т.р. в связи с отсутствием документов на оплату</t>
      </is>
    </nc>
    <odxf>
      <font>
        <sz val="12"/>
        <name val="Times New Roman"/>
        <scheme val="none"/>
      </font>
      <alignment vertical="top" readingOrder="0"/>
    </odxf>
    <ndxf>
      <font>
        <sz val="11"/>
        <name val="Times New Roman"/>
        <scheme val="none"/>
      </font>
      <alignment vertical="center" readingOrder="0"/>
    </ndxf>
  </rcc>
  <rfmt sheetId="4" sqref="AH45">
    <dxf>
      <alignment vertical="top" readingOrder="0"/>
    </dxf>
  </rfmt>
  <rfmt sheetId="4" sqref="AH45" start="0" length="2147483647">
    <dxf>
      <font>
        <sz val="12"/>
      </font>
    </dxf>
  </rfmt>
  <rfmt sheetId="4" sqref="AH40" start="0" length="0">
    <dxf>
      <font>
        <sz val="12"/>
        <name val="Times New Roman"/>
        <scheme val="none"/>
      </font>
    </dxf>
  </rfmt>
  <rfmt sheetId="4" sqref="AH40" start="0" length="2147483647">
    <dxf>
      <font>
        <sz val="12"/>
      </font>
    </dxf>
  </rfmt>
  <rcc rId="2000" sId="4">
    <oc r="AH40" t="inlineStr">
      <is>
        <t xml:space="preserve">Отклонение возникло в размере:
-1337,2т.р -по оплате труда и начисления (наличие больничных листов, а также ср-ва по начислению на ЗП не востребовались, средства будут освоены в течение 2025г.)                                                                                                                                                                                                     - 8,1т.р.- услуги связи (в учреждении действует режим экономиии на телефонную связь)                                                                                                                                                                                                                                                                                                                                                                                                                                                                                                                                                                                                                                                                                                                                                                                                                                                                           
- 144,9т.р.-по коммунальным услугам (фактические показания счетчиков);
- 100,6т.р.-по работам и услугам по содержанию имущества (остаток средств по дог.на тех. обслуживание,содержание,тек. ремонт жил. фонда будет освоен в течение 2025г.)
- 149,57т.р.- прочие работы, услуги (остаток средств на физ. охрану объекта, командировочные расходы будет освоен в течение 2025г.)
- 29,1т.р.-увеличение стоимости прочих материальных запасов (остаток средств. в связи с отсутствием документов на оплату будет освоен в течение 2025г.)
- 1,2 т.р. -налоги (остаток средств будет освоен в феврале 2025г.)
- 24,5 т.р.-социальные компенсации персоналу в натуральной форме (остаток средств будет освоен в течение 2025г.)  
- 27,2 т.р.-прочие несоциальные выплаты персоналу в натуральной форме (остаток средств будет освоен в течение 2025г.)                                                                                                                                                                                                                                                                                                                                                                                                                                                                                                                                                                                                                                                                                                                                                                                                                                                                                         </t>
      </is>
    </oc>
    <nc r="AH40" t="inlineStr">
      <is>
        <t xml:space="preserve">Отклонение возникло в размере:
- 1,0 т.р -по оплате труда и начисления (наличие больничных листов, а также ср-ва по начислению на ЗП не востребовались, средства будут освоены в течение 2025 году)
- 11,9 т.р.- услуги связи (в учреждении действует режим экономиии на телефонную связь)                                                                                                                                                                                                                                                                                                                                                                                                                                                                                                                                                                                                                                                                                                                                                                                                                                                                           
- 181,0 т.р.-по коммунальным услугам (фактические показания счетчиков);
- 77,0 т.р.-по работам и услугам по содержанию имущества (остаток средств по контрактам: на тех. обслуживание,содержание,тек. ремонт жил. фонда и на производственный контроль. Будет освоен в течение 2025г.)
- 86,73 т.р.- прочие работы, услуги (остаток средств на физ. охрану объекта, командировочные расходы будет освоен в течение 2025г.)
- 159,9 т.р.-увеличение стоимости прочих материальных запасов (остаток средств. в связи с отсутствием документов на оплату будет освоен в течение 2025г.)
- 9,96 т.р. -увеличение стоимости основных средств (остаток средств. в связи с отсутствием документов на оплату будет освоен в течение 2025г.)
- 24,5 т.р.-социальные компенсации персоналу в натуральной форме (остаток средств будет освоен в течение 2025г.)  
- 24,7 т.р.-прочие несоциальные выплаты персоналу в натуральной форме (остаток средств будет освоен в течение 2025г.)                                                                                                                                                                                                                                                                                                                                                                                                                                                                                                                                                                                                                                                                                                                                                                                                                                                                                         </t>
      </is>
    </nc>
  </rcc>
  <rcc rId="2001" sId="4" odxf="1" s="1" dxf="1">
    <nc r="AH26" t="inlineStr">
      <is>
        <t>Остаток, в связи с переплатой из месного бюджета в январе и феврале месяцах по выставленным счетам. Остаток будет закрыт в течении текущего года.</t>
      </is>
    </nc>
    <odxf>
      <font>
        <b/>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b val="0"/>
        <i/>
        <sz val="12"/>
        <color auto="1"/>
        <name val="Times New Roman"/>
        <scheme val="none"/>
      </font>
      <fill>
        <patternFill patternType="solid">
          <bgColor theme="0"/>
        </patternFill>
      </fill>
    </ndxf>
  </rcc>
  <rfmt sheetId="4" sqref="AH26" start="0" length="2147483647">
    <dxf>
      <font>
        <i val="0"/>
      </font>
    </dxf>
  </rfmt>
  <rcc rId="2002" sId="4" odxf="1" dxf="1">
    <oc r="AH54" t="inlineStr">
      <is>
        <t>Остаток средств в сумме 110,0 т.руб.- в т.ч. транспортные расходы - 60,0 руб.,   прочее приобретение - 50 т.руб.,оплата по факту на основании документов на оплату,  акта выполненных работ, средства будут использованы в апреле.</t>
      </is>
    </oc>
    <nc r="AH54" t="inlineStr">
      <is>
        <t>Остаток средств в сумме 147,0 т.руб.- в т.ч. транспортные расходы - 70,0 руб.,   прочее приобретение - 77,0 т.руб.,оплата по факту на основании документов на оплату,  акта выполненных работ, средства будут использованы в мае.</t>
      </is>
    </nc>
    <odxf>
      <font>
        <b val="0"/>
        <sz val="12"/>
        <color auto="1"/>
        <name val="Times New Roman"/>
        <scheme val="none"/>
      </font>
      <alignment vertical="top" readingOrder="0"/>
    </odxf>
    <ndxf>
      <font>
        <b/>
        <sz val="12"/>
        <color auto="1"/>
        <name val="Times New Roman"/>
        <scheme val="none"/>
      </font>
      <alignment vertical="center" readingOrder="0"/>
    </ndxf>
  </rcc>
  <rfmt sheetId="4" sqref="AH54" start="0" length="2147483647">
    <dxf>
      <font>
        <b val="0"/>
      </font>
    </dxf>
  </rfmt>
  <rfmt sheetId="4" sqref="AH54" start="0" length="2147483647">
    <dxf>
      <font>
        <sz val="12"/>
      </font>
    </dxf>
  </rfmt>
  <rfmt sheetId="4" sqref="AH54">
    <dxf>
      <alignment vertical="top" readingOrder="0"/>
    </dxf>
  </rfmt>
  <rcc rId="2003" sId="4" odxf="1" s="1" dxf="1">
    <nc r="AH57" t="inlineStr">
      <is>
        <t>Остаток средств в сумме 239,2 т.руб.- в т.ч. Приобретение ОС - 239,20 т.руб.,оплата по факту на основании документов на оплату и товарных накладных, средства будут использованы в мае.</t>
      </is>
    </nc>
    <odxf>
      <font>
        <b/>
        <i val="0"/>
        <strike val="0"/>
        <condense val="0"/>
        <extend val="0"/>
        <outline val="0"/>
        <shadow val="0"/>
        <u val="none"/>
        <vertAlign val="baseline"/>
        <sz val="12"/>
        <color auto="1"/>
        <name val="Times New Roman"/>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sz val="11"/>
        <color auto="1"/>
        <name val="Times New Roman"/>
        <scheme val="none"/>
      </font>
      <alignment horizontal="justify" readingOrder="0"/>
    </ndxf>
  </rcc>
  <rfmt sheetId="4" sqref="AH57" start="0" length="2147483647">
    <dxf>
      <font>
        <b val="0"/>
      </font>
    </dxf>
  </rfmt>
  <rfmt sheetId="4" sqref="AH57" start="0" length="2147483647">
    <dxf>
      <font>
        <sz val="12"/>
      </font>
    </dxf>
  </rfmt>
  <rfmt sheetId="4" sqref="AH57">
    <dxf>
      <alignment vertical="top" readingOrder="0"/>
    </dxf>
  </rfmt>
  <rcc rId="2004" sId="4" odxf="1" dxf="1">
    <oc r="AH47" t="inlineStr">
      <is>
        <t>Остаток средств в сумме 9 699,370  т.руб., в т.ч.  остаток по  выплате заработной платы и соц.выплат   - 5 499,954  т.р. , начисл. на зар.плату - 2 103,638 т.руб., оплаты за коммунальные услуги по фактическим расходам и показаниям счетчиков- 343,663 т.р.,оплаты за содержание здания по факту предоставленных документов на оплату от поставщика - 957,181 т.руб., оплата услуг связи - 66,236 т.руб., оплата б/л за счет ср-в работод - 143,113 т.руб.оплаты налога на имущество - 446,105 т.руб.оплата командировочных- 39,480 т.руб., прочие выплаты - 100,0 т.руб.</t>
      </is>
    </oc>
    <nc r="AH47" t="inlineStr">
      <is>
        <t>Остаток средств в сумме 7 055,794 т.руб., в т.ч.  остаток по  выплате заработной платы и соц.выплат   - 3 443,208  т.р. , начисл. на зар.плату - 1 542,106 т.руб., оплаты за коммунальные услуги по фактическим расходам и показаниям счетчиков- 400,581 т.р.,оплаты за содержание здания по факту предоставленных документов на оплату от поставщика - 980,817 т.руб., оплата услуг связи - 56,627 т.руб., оплата б/л за счет ср-в работод - 80,695  т.руб.оплаты налога на имущество - 436,369 т.руб.оплата командировочных- 29,760 т.руб., прочие выплаты - 36,769 т.руб.,оплата проезда в отпуск и обратно - 48,862 т.руб.,сан.кур.-0,0 т.руб</t>
      </is>
    </nc>
    <odxf>
      <font>
        <b val="0"/>
        <sz val="12"/>
        <color auto="1"/>
        <name val="Times New Roman"/>
        <scheme val="none"/>
      </font>
      <alignment vertical="top" readingOrder="0"/>
    </odxf>
    <ndxf>
      <font>
        <b/>
        <sz val="10"/>
        <color auto="1"/>
        <name val="Times New Roman"/>
        <scheme val="none"/>
      </font>
      <alignment vertical="center" readingOrder="0"/>
    </ndxf>
  </rcc>
  <rfmt sheetId="4" sqref="AH47" start="0" length="2147483647">
    <dxf>
      <font>
        <b val="0"/>
      </font>
    </dxf>
  </rfmt>
  <rfmt sheetId="4" sqref="AH47" start="0" length="2147483647">
    <dxf>
      <font>
        <sz val="12"/>
      </font>
    </dxf>
  </rfmt>
  <rfmt sheetId="4" sqref="AH66" start="0" length="0">
    <dxf>
      <font>
        <b/>
        <sz val="14"/>
        <color auto="1"/>
        <name val="Times New Roman"/>
        <scheme val="none"/>
      </font>
      <alignment horizontal="justify" readingOrder="0"/>
      <border outline="0">
        <top style="thin">
          <color indexed="64"/>
        </top>
        <bottom style="thin">
          <color indexed="64"/>
        </bottom>
      </border>
    </dxf>
  </rfmt>
  <rfmt sheetId="4" sqref="AH66" start="0" length="2147483647">
    <dxf>
      <font>
        <b val="0"/>
      </font>
    </dxf>
  </rfmt>
  <rfmt sheetId="4" sqref="AH66" start="0" length="2147483647">
    <dxf>
      <font>
        <sz val="12"/>
      </font>
    </dxf>
  </rfmt>
  <rfmt sheetId="4" sqref="AH66">
    <dxf>
      <alignment vertical="top" readingOrder="0"/>
    </dxf>
  </rfmt>
  <rcc rId="2005" sId="4">
    <nc r="AH66" t="inlineStr">
      <is>
        <t>МВЦ - Остаток средств в сумме 3150,0 т.руб.- в т.ч. транспортные расходы - 150,0 руб.,   прочие услуги -100,0 т.руб., приобретение ОС - 2 821,240 т.руб., прочее приобретение - 78,760 т.руб.,оплата по факту на основании документов на оплату,  товарных накладных и акта выполненных работ, средства будут использованы в мае.</t>
      </is>
    </nc>
  </rcc>
  <rfmt sheetId="4" s="1" sqref="AH77" start="0" length="0">
    <dxf>
      <font>
        <b/>
        <i val="0"/>
        <sz val="10"/>
        <color auto="1"/>
        <name val="Times New Roman"/>
        <scheme val="none"/>
      </font>
      <alignment horizontal="justify" readingOrder="0"/>
    </dxf>
  </rfmt>
  <rfmt sheetId="4" sqref="AH77" start="0" length="2147483647">
    <dxf>
      <font>
        <b val="0"/>
      </font>
    </dxf>
  </rfmt>
  <rfmt sheetId="4" sqref="AH77" start="0" length="2147483647">
    <dxf>
      <font>
        <sz val="12"/>
      </font>
    </dxf>
  </rfmt>
  <rcc rId="2006" sId="4">
    <oc r="AH76" t="inlineStr">
      <is>
        <t>АРТ - Отклонение 7858,509 руб. - новогодние светодиодные фигуры, костюмы оплачиваются по факту поступления.</t>
      </is>
    </oc>
    <nc r="AH76" t="inlineStr">
      <is>
        <t>АРТ - Отклонение 7858,509 руб. - новогодние светодиодные фигуры, костюмы оплачиваются по факту поступления.                                                                                                                                      МВЦ - Остаток средств в сумме -1 555,701 т.руб., в т.ч., оплата командировочных расходов- 188,335 т.руб.,  прочие услуги -175,0 т.руб., приобретение ОС - 18,8 т.руб., сувенирная продукция - 1 173,566 т.руб., оплата по факту на основании документов на оплату, товарных накладных и акта выполненных работ, средства будут использованы в мае.</t>
      </is>
    </nc>
  </rcc>
  <rcv guid="{2940A182-D1A7-43C5-8D6E-965BED4371B0}" action="delete"/>
  <rdn rId="0" localSheetId="1" customView="1" name="Z_2940A182_D1A7_43C5_8D6E_965BED4371B0_.wvu.Rows" hidden="1" oldHidden="1">
    <formula>'1. РО'!$28:$28,'1. РО'!$32:$32,'1. РО'!$52:$52,'1. РО'!$59:$59,'1. РО'!$71:$71,'1. РО'!$75:$75</formula>
    <oldFormula>'1. РО'!$28:$28,'1. РО'!$32:$32,'1. РО'!$52:$52,'1. РО'!$59:$59,'1. РО'!$71:$71,'1. РО'!$75:$75</oldFormula>
  </rdn>
  <rdn rId="0" localSheetId="4" customView="1" name="Z_2940A182_D1A7_43C5_8D6E_965BED4371B0_.wvu.Rows" hidden="1" oldHidden="1">
    <formula>'4. КП'!$23:$23,'4. КП'!$27:$27,'4. КП'!$68:$68,'4. КП'!$75:$75,'4. КП'!$83:$83,'4. КП'!$87:$88,'4. КП'!$91:$91,'4. КП'!$93:$93</formula>
    <oldFormula>'4. КП'!$23:$23,'4. КП'!$27:$27,'4. КП'!$68:$68,'4. КП'!$75:$75,'4. КП'!$83:$83,'4. КП'!$87:$88,'4. КП'!$91:$91,'4. КП'!$93:$93</oldFormula>
  </rdn>
  <rdn rId="0" localSheetId="5" customView="1" name="Z_2940A182_D1A7_43C5_8D6E_965BED4371B0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2940A182_D1A7_43C5_8D6E_965BED4371B0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2940A182_D1A7_43C5_8D6E_965BED4371B0_.wvu.Rows" hidden="1" oldHidden="1">
    <formula>'9. РЖКК'!$14:$14,'9. РЖКК'!$28:$28</formula>
    <oldFormula>'9. РЖКК'!$14:$14,'9. РЖКК'!$28:$28</oldFormula>
  </rdn>
  <rdn rId="0" localSheetId="14" customView="1" name="Z_2940A182_D1A7_43C5_8D6E_965BED4371B0_.wvu.Rows" hidden="1" oldHidden="1">
    <formula>'14. РТС'!$14:$15,'14. РТС'!$19:$19,'14. РТС'!$30:$30,'14. РТС'!$33:$33,'14. РТС'!$36:$36,'14. РТС'!$43:$43</formula>
    <oldFormula>'14. РТС'!$14:$15,'14. РТС'!$19:$19,'14. РТС'!$30:$30,'14. РТС'!$33:$33,'14. РТС'!$36:$36,'14. РТС'!$43:$43</oldFormula>
  </rdn>
  <rdn rId="0" localSheetId="20" customView="1" name="Z_2940A182_D1A7_43C5_8D6E_965BED4371B0_.wvu.Rows" hidden="1" oldHidden="1">
    <formula>'20. МСП'!$19:$19</formula>
    <oldFormula>'20. МСП'!$19:$19</oldFormula>
  </rdn>
  <rcv guid="{2940A182-D1A7-43C5-8D6E-965BED4371B0}" action="add"/>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0" sqref="Q1:Q1048576">
    <dxf>
      <fill>
        <patternFill>
          <bgColor rgb="FFFFFF00"/>
        </patternFill>
      </fill>
    </dxf>
  </rfmt>
  <rcc rId="2014" sId="10">
    <oc r="Q10">
      <f>Q14+Q19+Q35</f>
    </oc>
    <nc r="Q10">
      <f>Q14+Q19+Q35</f>
    </nc>
  </rcc>
  <rcc rId="2015" sId="10" numFmtId="4">
    <oc r="Q14">
      <v>0</v>
    </oc>
    <nc r="Q14">
      <v>36.85</v>
    </nc>
  </rcc>
  <rcc rId="2016" sId="10" numFmtId="4">
    <oc r="Q15">
      <v>0</v>
    </oc>
    <nc r="Q15">
      <v>67.91</v>
    </nc>
  </rcc>
  <rcc rId="2017" sId="10" numFmtId="4">
    <oc r="Q19">
      <v>148.69</v>
    </oc>
    <nc r="Q19">
      <v>197.57</v>
    </nc>
  </rcc>
  <rcc rId="2018" sId="10" numFmtId="4">
    <oc r="Q20">
      <v>0</v>
    </oc>
    <nc r="Q20">
      <v>6.8630000000000004</v>
    </nc>
  </rcc>
  <rcc rId="2019" sId="10" numFmtId="4">
    <oc r="Q22">
      <v>0</v>
    </oc>
    <nc r="Q22">
      <v>1.8</v>
    </nc>
  </rcc>
  <rcc rId="2020" sId="10" numFmtId="4">
    <oc r="Q24">
      <v>0</v>
    </oc>
    <nc r="Q24">
      <v>8.35</v>
    </nc>
  </rcc>
  <rcc rId="2021" sId="10" numFmtId="4">
    <oc r="Q31">
      <v>0</v>
    </oc>
    <nc r="Q31">
      <v>5.76</v>
    </nc>
  </rcc>
  <rcc rId="2022" sId="10" numFmtId="4">
    <oc r="Q35">
      <v>0</v>
    </oc>
    <nc r="Q35">
      <v>560.24199999999996</v>
    </nc>
  </rcc>
  <rcc rId="2023" sId="10" numFmtId="4">
    <oc r="Q38">
      <v>0</v>
    </oc>
    <nc r="Q38">
      <v>436.30599999999998</v>
    </nc>
  </rcc>
  <rcc rId="2024" sId="10" numFmtId="4">
    <oc r="Q33">
      <v>0</v>
    </oc>
    <nc r="Q33">
      <v>15.33</v>
    </nc>
  </rcc>
  <rcc rId="2025" sId="10" numFmtId="4">
    <oc r="Q26">
      <v>0</v>
    </oc>
    <nc r="Q26">
      <v>113</v>
    </nc>
  </rcc>
  <rcc rId="2026" sId="10" numFmtId="4">
    <oc r="Q17">
      <v>0</v>
    </oc>
    <nc r="Q17">
      <v>710.17399999999998</v>
    </nc>
  </rcc>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27" sId="10" numFmtId="19">
    <oc r="E6">
      <v>45748</v>
    </oc>
    <nc r="E6">
      <v>45778</v>
    </nc>
  </rcc>
  <rcc rId="2028" sId="10" numFmtId="19">
    <oc r="F6">
      <v>45748</v>
    </oc>
    <nc r="F6">
      <v>45778</v>
    </nc>
  </rcc>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29" sId="16" numFmtId="4">
    <oc r="Q31">
      <v>0</v>
    </oc>
    <nc r="Q31">
      <v>1000</v>
    </nc>
  </rcc>
  <rcc rId="2030" sId="16" numFmtId="4">
    <oc r="P31">
      <v>0</v>
    </oc>
    <nc r="P31">
      <v>1100</v>
    </nc>
  </rcc>
  <rcc rId="2031" sId="16">
    <oc r="E31">
      <f>J31+L31+N31</f>
    </oc>
    <nc r="E31">
      <f>J31+L31+N31+P31</f>
    </nc>
  </rcc>
  <rfmt sheetId="16" sqref="P30:Q41">
    <dxf>
      <fill>
        <patternFill patternType="solid">
          <bgColor rgb="FFFFC000"/>
        </patternFill>
      </fill>
    </dxf>
  </rfmt>
  <rrc rId="2032" sId="16" ref="A26:XFD26" action="insertRow"/>
  <rfmt sheetId="16" sqref="B26:AH26">
    <dxf>
      <border>
        <left style="thin">
          <color indexed="64"/>
        </left>
        <right style="thin">
          <color indexed="64"/>
        </right>
        <vertical style="thin">
          <color indexed="64"/>
        </vertical>
      </border>
    </dxf>
  </rfmt>
  <rfmt sheetId="16" sqref="B26:AH26" start="0" length="0">
    <dxf>
      <border>
        <top style="thin">
          <color indexed="64"/>
        </top>
      </border>
    </dxf>
  </rfmt>
  <rfmt sheetId="16" sqref="B26:AH26" start="0" length="0">
    <dxf>
      <border>
        <bottom style="thin">
          <color indexed="64"/>
        </bottom>
      </border>
    </dxf>
  </rfmt>
  <rcc rId="2033" sId="16" xfDxf="1" s="1" dxf="1">
    <nc r="C26" t="inlineStr">
      <is>
        <t>бюджет города Когалыма</t>
      </is>
    </nc>
    <ndxf>
      <font>
        <b val="0"/>
        <i val="0"/>
        <strike val="0"/>
        <condense val="0"/>
        <extend val="0"/>
        <outline val="0"/>
        <shadow val="0"/>
        <u val="none"/>
        <vertAlign val="baseline"/>
        <sz val="11"/>
        <color theme="1"/>
        <name val="Times New Roman"/>
        <scheme val="none"/>
      </font>
      <numFmt numFmtId="0" formatCode="General"/>
      <fill>
        <patternFill patternType="solid">
          <fgColor indexed="64"/>
          <bgColor theme="4"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ndxf>
  </rcc>
  <rm rId="2034" sheetId="16" source="D26:E26" destination="J26:K26" sourceSheetId="16">
    <rfmt sheetId="16" s="1" sqref="J26" start="0" length="0">
      <dxf>
        <font>
          <sz val="12"/>
          <color theme="1"/>
          <name val="Times New Roman"/>
          <scheme val="none"/>
        </font>
        <numFmt numFmtId="166" formatCode="#,##0.00_ ;[Red]\-#,##0.00\ "/>
        <fill>
          <patternFill patternType="solid">
            <bgColor theme="4" tint="0.79998168889431442"/>
          </patternFill>
        </fill>
        <alignment horizontal="center" vertical="center" readingOrder="0"/>
        <border outline="0">
          <left style="thin">
            <color indexed="64"/>
          </left>
          <right style="thin">
            <color indexed="64"/>
          </right>
          <top style="thin">
            <color indexed="64"/>
          </top>
          <bottom style="thin">
            <color indexed="64"/>
          </bottom>
        </border>
        <protection locked="0"/>
      </dxf>
    </rfmt>
    <rfmt sheetId="16" s="1" sqref="K26" start="0" length="0">
      <dxf>
        <font>
          <sz val="12"/>
          <color theme="1"/>
          <name val="Times New Roman"/>
          <scheme val="none"/>
        </font>
        <numFmt numFmtId="166" formatCode="#,##0.00_ ;[Red]\-#,##0.00\ "/>
        <fill>
          <patternFill patternType="solid">
            <bgColor theme="4" tint="0.79998168889431442"/>
          </patternFill>
        </fill>
        <alignment horizontal="center" vertical="center" readingOrder="0"/>
        <border outline="0">
          <left style="thin">
            <color indexed="64"/>
          </left>
          <right style="thin">
            <color indexed="64"/>
          </right>
          <top style="thin">
            <color indexed="64"/>
          </top>
          <bottom style="thin">
            <color indexed="64"/>
          </bottom>
        </border>
        <protection locked="0"/>
      </dxf>
    </rfmt>
  </rm>
  <rm rId="2035" sheetId="16" source="K26" destination="L26" sourceSheetId="16">
    <rfmt sheetId="16" s="1" sqref="L26" start="0" length="0">
      <dxf>
        <font>
          <sz val="12"/>
          <color theme="1"/>
          <name val="Times New Roman"/>
          <scheme val="none"/>
        </font>
        <numFmt numFmtId="166" formatCode="#,##0.00_ ;[Red]\-#,##0.00\ "/>
        <fill>
          <patternFill patternType="solid">
            <bgColor theme="4" tint="0.79998168889431442"/>
          </patternFill>
        </fill>
        <alignment horizontal="center" vertical="center" readingOrder="0"/>
        <border outline="0">
          <left style="thin">
            <color indexed="64"/>
          </left>
          <right style="thin">
            <color indexed="64"/>
          </right>
          <top style="thin">
            <color indexed="64"/>
          </top>
          <bottom style="thin">
            <color indexed="64"/>
          </bottom>
        </border>
        <protection locked="0"/>
      </dxf>
    </rfmt>
  </rm>
  <rfmt sheetId="16" sqref="K26" start="0" length="0">
    <dxf>
      <font>
        <sz val="12"/>
        <color theme="1"/>
        <name val="Times New Roman"/>
        <scheme val="none"/>
      </font>
      <numFmt numFmtId="166" formatCode="#,##0.00_ ;[Red]\-#,##0.00\ "/>
      <fill>
        <patternFill patternType="solid">
          <bgColor theme="4" tint="0.79998168889431442"/>
        </patternFill>
      </fill>
      <alignment horizontal="center" readingOrder="0"/>
      <border outline="0">
        <left style="thin">
          <color indexed="64"/>
        </left>
        <right style="thin">
          <color indexed="64"/>
        </right>
        <top style="thin">
          <color indexed="64"/>
        </top>
        <bottom style="thin">
          <color indexed="64"/>
        </bottom>
      </border>
      <protection locked="0"/>
    </dxf>
  </rfmt>
  <rfmt sheetId="16" sqref="D26" start="0" length="0">
    <dxf>
      <font>
        <sz val="12"/>
        <color theme="1"/>
        <name val="Times New Roman"/>
        <scheme val="none"/>
      </font>
      <numFmt numFmtId="166" formatCode="#,##0.00_ ;[Red]\-#,##0.00\ "/>
      <fill>
        <patternFill patternType="solid">
          <bgColor theme="4" tint="0.79998168889431442"/>
        </patternFill>
      </fill>
      <alignment horizontal="center" readingOrder="0"/>
      <border outline="0">
        <left style="thin">
          <color indexed="64"/>
        </left>
        <right style="thin">
          <color indexed="64"/>
        </right>
        <top style="thin">
          <color indexed="64"/>
        </top>
        <bottom style="thin">
          <color indexed="64"/>
        </bottom>
      </border>
      <protection locked="0"/>
    </dxf>
  </rfmt>
  <rfmt sheetId="16" sqref="E26" start="0" length="0">
    <dxf>
      <font>
        <sz val="12"/>
        <color theme="1"/>
        <name val="Times New Roman"/>
        <scheme val="none"/>
      </font>
      <numFmt numFmtId="166" formatCode="#,##0.00_ ;[Red]\-#,##0.00\ "/>
      <fill>
        <patternFill patternType="solid">
          <bgColor theme="4" tint="0.79998168889431442"/>
        </patternFill>
      </fill>
      <alignment horizontal="center" readingOrder="0"/>
      <border outline="0">
        <left style="thin">
          <color indexed="64"/>
        </left>
        <right style="thin">
          <color indexed="64"/>
        </right>
        <top style="thin">
          <color indexed="64"/>
        </top>
        <bottom style="thin">
          <color indexed="64"/>
        </bottom>
      </border>
      <protection locked="0"/>
    </dxf>
  </rfmt>
  <rrc rId="2036" sId="16" ref="A26:XFD26" action="insertRow"/>
  <rcc rId="2037" sId="16">
    <nc r="B26" t="inlineStr">
      <is>
        <t>Оосвещение деятельности  структурных подразделенийАдминистрации города Когалыма  в телевизионных эфирах</t>
      </is>
    </nc>
  </rcc>
  <rcc rId="2038" sId="16">
    <nc r="C26" t="inlineStr">
      <is>
        <t>бюджет города Когалыма</t>
      </is>
    </nc>
  </rcc>
  <rcc rId="2039" sId="16" numFmtId="4">
    <nc r="J26">
      <v>335.17500000000001</v>
    </nc>
  </rcc>
  <rcc rId="2040" sId="16" numFmtId="4">
    <nc r="L26">
      <v>144.67500000000001</v>
    </nc>
  </rcc>
  <rcc rId="2041" sId="16" numFmtId="4">
    <nc r="N26">
      <v>144.67500000000001</v>
    </nc>
  </rcc>
  <rcc rId="2042" sId="16" numFmtId="4">
    <nc r="P26">
      <v>144.67500000000001</v>
    </nc>
  </rcc>
  <rcc rId="2043" sId="16">
    <nc r="B27" t="inlineStr">
      <is>
        <t>Обеспечение осуществления деятельности муниципального тказенного учреждения "Редакция газеты "Когалымский вестник"</t>
      </is>
    </nc>
  </rcc>
  <rcc rId="2044" sId="16" numFmtId="4">
    <nc r="J27">
      <v>1322.9159999999999</v>
    </nc>
  </rcc>
  <rcc rId="2045" sId="16" numFmtId="4">
    <nc r="L27">
      <v>1220.7739999999999</v>
    </nc>
  </rcc>
  <rcc rId="2046" sId="16" numFmtId="4">
    <nc r="N27">
      <v>1354.6144999999999</v>
    </nc>
  </rcc>
  <rcc rId="2047" sId="16" numFmtId="4">
    <nc r="P27">
      <v>1567.8030000000001</v>
    </nc>
  </rcc>
  <rcc rId="2048" sId="16">
    <nc r="D27">
      <f>J27+L27+N27+P27+R27+T27+V27+X27+Z27+AB27+AD27+AF27</f>
    </nc>
  </rcc>
  <rcc rId="2049" sId="16" numFmtId="4">
    <nc r="R27">
      <v>1380.4179999999999</v>
    </nc>
  </rcc>
  <rcc rId="2050" sId="16" numFmtId="4">
    <nc r="T27">
      <v>1495.1590000000001</v>
    </nc>
  </rcc>
  <rcc rId="2051" sId="16" numFmtId="4">
    <nc r="X27">
      <v>1453.259</v>
    </nc>
  </rcc>
  <rcc rId="2052" sId="16" numFmtId="4">
    <nc r="Z27">
      <v>1268.499</v>
    </nc>
  </rcc>
  <rcc rId="2053" sId="16" numFmtId="4">
    <nc r="AB27">
      <v>1271.634</v>
    </nc>
  </rcc>
  <rcc rId="2054" sId="16" numFmtId="4">
    <nc r="AD27">
      <v>1269.258</v>
    </nc>
  </rcc>
  <rcc rId="2055" sId="16" numFmtId="4">
    <nc r="AF27">
      <v>1407.124</v>
    </nc>
  </rcc>
  <rcc rId="2056" sId="16" numFmtId="4">
    <nc r="V27">
      <v>1827.54</v>
    </nc>
  </rcc>
  <rcv guid="{60A1F930-4BEC-460A-8E14-01E47F6DD055}" action="delete"/>
  <rdn rId="0" localSheetId="1" customView="1" name="Z_60A1F930_4BEC_460A_8E14_01E47F6DD055_.wvu.Rows" hidden="1" oldHidden="1">
    <formula>'1. РО'!$28:$28,'1. РО'!$32:$32,'1. РО'!$52:$52,'1. РО'!$59:$59,'1. РО'!$71:$71,'1. РО'!$75:$75</formula>
    <oldFormula>'1. РО'!$28:$28,'1. РО'!$32:$32,'1. РО'!$52:$52,'1. РО'!$59:$59,'1. РО'!$71:$71,'1. РО'!$75:$75</oldFormula>
  </rdn>
  <rdn rId="0" localSheetId="4" customView="1" name="Z_60A1F930_4BEC_460A_8E14_01E47F6DD055_.wvu.Rows" hidden="1" oldHidden="1">
    <formula>'4. КП'!$23:$23,'4. КП'!$27:$27,'4. КП'!$68:$68,'4. КП'!$75:$75,'4. КП'!$83:$83,'4. КП'!$87:$88,'4. КП'!$91:$91,'4. КП'!$93:$93</formula>
    <oldFormula>'4. КП'!$23:$23,'4. КП'!$27:$27,'4. КП'!$68:$68,'4. КП'!$75:$75,'4. КП'!$83:$83,'4. КП'!$87:$88,'4. КП'!$91:$91,'4. КП'!$93:$93</oldFormula>
  </rdn>
  <rdn rId="0" localSheetId="5" customView="1" name="Z_60A1F930_4BEC_460A_8E14_01E47F6DD055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60A1F930_4BEC_460A_8E14_01E47F6DD055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60A1F930_4BEC_460A_8E14_01E47F6DD055_.wvu.Rows" hidden="1" oldHidden="1">
    <formula>'9. РЖКК'!$14:$14,'9. РЖКК'!$28:$28</formula>
    <oldFormula>'9. РЖКК'!$14:$14,'9. РЖКК'!$28:$28</oldFormula>
  </rdn>
  <rdn rId="0" localSheetId="14" customView="1" name="Z_60A1F930_4BEC_460A_8E14_01E47F6DD055_.wvu.Rows" hidden="1" oldHidden="1">
    <formula>'14. РТС'!$14:$15,'14. РТС'!$19:$19,'14. РТС'!$30:$30,'14. РТС'!$33:$33,'14. РТС'!$36:$36,'14. РТС'!$43:$43</formula>
    <oldFormula>'14. РТС'!$14:$15,'14. РТС'!$19:$19,'14. РТС'!$30:$30,'14. РТС'!$33:$33,'14. РТС'!$36:$36,'14. РТС'!$43:$43</oldFormula>
  </rdn>
  <rdn rId="0" localSheetId="20" customView="1" name="Z_60A1F930_4BEC_460A_8E14_01E47F6DD055_.wvu.Rows" hidden="1" oldHidden="1">
    <formula>'20. МСП'!$19:$19</formula>
    <oldFormula>'20. МСП'!$19:$19</oldFormula>
  </rdn>
  <rcv guid="{60A1F930-4BEC-460A-8E14-01E47F6DD055}" action="add"/>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64" sId="16" numFmtId="4">
    <nc r="R26">
      <v>144.67500000000001</v>
    </nc>
  </rcc>
  <rcc rId="2065" sId="16" numFmtId="4">
    <nc r="T26">
      <v>144.67500000000001</v>
    </nc>
  </rcc>
  <rcc rId="2066" sId="16" numFmtId="4">
    <nc r="V26">
      <v>144.67500000000001</v>
    </nc>
  </rcc>
  <rcc rId="2067" sId="16" numFmtId="4">
    <nc r="X26">
      <v>144.67500000000001</v>
    </nc>
  </rcc>
  <rcc rId="2068" sId="16" numFmtId="4">
    <nc r="Z26">
      <v>144.67500000000001</v>
    </nc>
  </rcc>
  <rcc rId="2069" sId="16" numFmtId="4">
    <nc r="AB26">
      <v>144.67500000000001</v>
    </nc>
  </rcc>
  <rcc rId="2070" sId="16" numFmtId="4">
    <nc r="AD26">
      <v>144.67500000000001</v>
    </nc>
  </rcc>
  <rcc rId="2071" sId="16" numFmtId="4">
    <nc r="AF26">
      <v>144.67500000000001</v>
    </nc>
  </rcc>
  <rcc rId="2072" sId="16">
    <nc r="D26">
      <f>J26+L26+N26+P26+R26+T26+V26+X26+Z26+AB26+AD26+AF26</f>
    </nc>
  </rcc>
  <rcc rId="2073" sId="16">
    <nc r="E26">
      <f>J26+L26+N26+P26</f>
    </nc>
  </rcc>
  <rcc rId="2074" sId="16">
    <nc r="E27">
      <f>J27+L27+N27+P27</f>
    </nc>
  </rcc>
  <rcc rId="2075" sId="16">
    <nc r="G26">
      <f>K26+M26+O26+Q26</f>
    </nc>
  </rcc>
  <rcc rId="2076" sId="16">
    <nc r="G27">
      <f>K27+M27+O27+Q27</f>
    </nc>
  </rcc>
  <rcc rId="2077" sId="16">
    <nc r="H26">
      <f>IFERROR(G26/D26*100,0)</f>
    </nc>
  </rcc>
  <rcc rId="2078" sId="16">
    <nc r="I26">
      <f>IFERROR(G26/E26*100,0)</f>
    </nc>
  </rcc>
  <rcc rId="2079" sId="16">
    <nc r="H27">
      <f>IFERROR(G27/D27*100,0)</f>
    </nc>
  </rcc>
  <rcc rId="2080" sId="16">
    <nc r="I27">
      <f>IFERROR(G27/E27*100,0)</f>
    </nc>
  </rcc>
  <rfmt sheetId="16" sqref="A26:B26" start="0" length="0">
    <dxf>
      <border>
        <top style="thin">
          <color indexed="64"/>
        </top>
      </border>
    </dxf>
  </rfmt>
  <rfmt sheetId="16" sqref="A26:B26" start="0" length="0">
    <dxf>
      <border>
        <bottom style="thin">
          <color indexed="64"/>
        </bottom>
      </border>
    </dxf>
  </rfmt>
  <rcc rId="2081" sId="16" numFmtId="4">
    <nc r="K26">
      <v>335.17500000000001</v>
    </nc>
  </rcc>
  <rcc rId="2082" sId="16" numFmtId="4">
    <nc r="M26">
      <v>144.67500000000001</v>
    </nc>
  </rcc>
  <rcc rId="2083" sId="16" numFmtId="4">
    <nc r="O26">
      <v>144.67500000000001</v>
    </nc>
  </rcc>
  <rcc rId="2084" sId="16">
    <nc r="F26">
      <f>K26+M26+O26+Q26</f>
    </nc>
  </rcc>
  <rcc rId="2085" sId="16" numFmtId="4">
    <nc r="Q26">
      <v>144.67500000000001</v>
    </nc>
  </rcc>
  <rcc rId="2086" sId="16">
    <nc r="F27">
      <f>K27+M27+O27+Q27</f>
    </nc>
  </rcc>
  <rcc rId="2087" sId="16" numFmtId="4">
    <nc r="K27">
      <v>349.4</v>
    </nc>
  </rcc>
  <rcc rId="2088" sId="16" numFmtId="4">
    <nc r="M27">
      <v>1485.9</v>
    </nc>
  </rcc>
  <rcc rId="2089" sId="16" numFmtId="4">
    <nc r="O27">
      <v>1276.3</v>
    </nc>
  </rcc>
  <rcc rId="2090" sId="16" numFmtId="4">
    <nc r="Q27">
      <v>1389.9</v>
    </nc>
  </rcc>
  <rcc rId="2091" sId="16" numFmtId="4">
    <oc r="Q25">
      <v>0</v>
    </oc>
    <nc r="Q25">
      <f>Q26+Q27</f>
    </nc>
  </rcc>
  <rfmt sheetId="16" sqref="P25">
    <dxf>
      <fill>
        <patternFill>
          <bgColor rgb="FFFF0000"/>
        </patternFill>
      </fill>
    </dxf>
  </rfmt>
  <rcc rId="2092" sId="16">
    <oc r="F25">
      <f>K25+M25+O25</f>
    </oc>
    <nc r="F25">
      <f>K25+M25+O25+Q25</f>
    </nc>
  </rcc>
  <rcc rId="2093" sId="16">
    <oc r="E25">
      <f>J25+L25+N25</f>
    </oc>
    <nc r="E25">
      <f>J25+L25+N25+P25</f>
    </nc>
  </rcc>
  <rcc rId="2094" sId="16" numFmtId="4">
    <oc r="R25">
      <v>1526.84</v>
    </oc>
    <nc r="R25">
      <f>R26+R27</f>
    </nc>
  </rcc>
  <rcc rId="2095" sId="16" numFmtId="4">
    <oc r="T25">
      <v>1641.58</v>
    </oc>
    <nc r="T25">
      <f>T26+T27</f>
    </nc>
  </rcc>
  <rcc rId="2096" sId="16" numFmtId="4">
    <oc r="V25">
      <v>1973.95</v>
    </oc>
    <nc r="V25">
      <f>V26+V27</f>
    </nc>
  </rcc>
  <rcc rId="2097" sId="16" numFmtId="4">
    <oc r="X25">
      <v>1599.68</v>
    </oc>
    <nc r="X25">
      <f>X26+X27</f>
    </nc>
  </rcc>
  <rcc rId="2098" sId="16" numFmtId="4">
    <oc r="Z25">
      <v>1414.9</v>
    </oc>
    <nc r="Z25">
      <f>Z26+Z27</f>
    </nc>
  </rcc>
  <rcc rId="2099" sId="16" numFmtId="4">
    <oc r="AB25">
      <v>1418.05</v>
    </oc>
    <nc r="AB25">
      <f>AB26+AB27</f>
    </nc>
  </rcc>
  <rcc rId="2100" sId="16" numFmtId="4">
    <oc r="AD25">
      <v>1415.68</v>
    </oc>
    <nc r="AD25">
      <f>AD26+AD27</f>
    </nc>
  </rcc>
  <rcc rId="2101" sId="16" numFmtId="4">
    <oc r="AF25">
      <v>1553.54</v>
    </oc>
    <nc r="AF25">
      <f>AF26+AF27</f>
    </nc>
  </rcc>
  <rcc rId="2102" sId="16" odxf="1" dxf="1">
    <oc r="P25">
      <v>1698.55</v>
    </oc>
    <nc r="P25">
      <f>P26+P27</f>
    </nc>
    <ndxf>
      <fill>
        <patternFill>
          <bgColor theme="4" tint="0.79998168889431442"/>
        </patternFill>
      </fill>
    </ndxf>
  </rcc>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03" sId="16" numFmtId="4">
    <oc r="Q33">
      <v>1000</v>
    </oc>
    <nc r="Q33">
      <v>1100</v>
    </nc>
  </rcc>
  <rcc rId="2104" sId="16" numFmtId="4">
    <oc r="Q35">
      <f>Q37+Q39+Q41+Q43</f>
    </oc>
    <nc r="Q35">
      <v>59.4</v>
    </nc>
  </rcc>
  <rcc rId="2105" sId="16" numFmtId="4">
    <oc r="Q37">
      <v>0</v>
    </oc>
    <nc r="Q37">
      <v>59.4</v>
    </nc>
  </rcc>
  <rcc rId="2106" sId="16">
    <oc r="E37">
      <f>J37+L37+N37</f>
    </oc>
    <nc r="E37">
      <f>J37+L37+N37+P37</f>
    </nc>
  </rcc>
  <rcc rId="2107" sId="16">
    <oc r="E35">
      <f>J35+L35+N35</f>
    </oc>
    <nc r="E35">
      <f>J35+L35+N35+P35</f>
    </nc>
  </rcc>
  <rcc rId="2108" sId="16" numFmtId="4">
    <oc r="Q45">
      <v>0</v>
    </oc>
    <nc r="Q45">
      <v>6281.3190000000004</v>
    </nc>
  </rcc>
  <rfmt sheetId="16" sqref="P37:Q43">
    <dxf>
      <fill>
        <patternFill patternType="none">
          <bgColor auto="1"/>
        </patternFill>
      </fill>
    </dxf>
  </rfmt>
  <rcc rId="2109" sId="16">
    <oc r="E45">
      <f>J45+L45+N45</f>
    </oc>
    <nc r="E45">
      <f>J45+L45+N45+P45</f>
    </nc>
  </rcc>
  <rcc rId="2110" sId="16" numFmtId="4">
    <oc r="Q50">
      <v>0</v>
    </oc>
    <nc r="Q50">
      <v>3897.32</v>
    </nc>
  </rcc>
  <rfmt sheetId="16" sqref="P49:Q50">
    <dxf>
      <fill>
        <patternFill patternType="solid">
          <bgColor rgb="FFFF0000"/>
        </patternFill>
      </fill>
    </dxf>
  </rfmt>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11" sId="16" numFmtId="4">
    <oc r="Q50">
      <v>3897.32</v>
    </oc>
    <nc r="Q50">
      <v>3.89</v>
    </nc>
  </rcc>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12" sId="16" numFmtId="4">
    <oc r="Q57">
      <v>0</v>
    </oc>
    <nc r="Q57">
      <v>320.39699999999999</v>
    </nc>
  </rcc>
  <rcc rId="2113" sId="16" numFmtId="4">
    <oc r="Q59">
      <v>0</v>
    </oc>
    <nc r="Q59">
      <v>260.827</v>
    </nc>
  </rcc>
  <rcc rId="2114" sId="16" numFmtId="4">
    <oc r="Q61">
      <v>0</v>
    </oc>
    <nc r="Q61">
      <v>1023.159</v>
    </nc>
  </rcc>
  <rcc rId="2115" sId="16" odxf="1" dxf="1">
    <oc r="P49">
      <f>P50</f>
    </oc>
    <nc r="P49">
      <f>P50</f>
    </nc>
    <odxf>
      <fill>
        <patternFill patternType="solid">
          <bgColor rgb="FFFF0000"/>
        </patternFill>
      </fill>
    </odxf>
    <ndxf>
      <fill>
        <patternFill patternType="none">
          <bgColor indexed="65"/>
        </patternFill>
      </fill>
    </ndxf>
  </rcc>
  <rcc rId="2116" sId="16" odxf="1" dxf="1">
    <oc r="Q49">
      <f>Q50</f>
    </oc>
    <nc r="Q49">
      <f>Q50</f>
    </nc>
    <odxf>
      <fill>
        <patternFill patternType="solid">
          <bgColor rgb="FFFF0000"/>
        </patternFill>
      </fill>
    </odxf>
    <ndxf>
      <fill>
        <patternFill patternType="none">
          <bgColor indexed="65"/>
        </patternFill>
      </fill>
    </ndxf>
  </rcc>
  <rfmt sheetId="16" sqref="P50" start="0" length="0">
    <dxf>
      <fill>
        <patternFill patternType="none">
          <bgColor indexed="65"/>
        </patternFill>
      </fill>
    </dxf>
  </rfmt>
  <rfmt sheetId="16" sqref="Q50" start="0" length="0">
    <dxf>
      <fill>
        <patternFill patternType="none">
          <bgColor indexed="65"/>
        </patternFill>
      </fill>
    </dxf>
  </rfmt>
  <rcc rId="2117" sId="16">
    <oc r="E61">
      <f>J61+L61+N61</f>
    </oc>
    <nc r="E61">
      <f>J61+L61+N61+P61</f>
    </nc>
  </rcc>
  <rcc rId="2118" sId="16">
    <oc r="E59">
      <f>J59+L59+N59</f>
    </oc>
    <nc r="E59">
      <f>J59+L59+N59+P59</f>
    </nc>
  </rcc>
  <rcc rId="2119" sId="16">
    <oc r="E57">
      <f>J57+L57+N57</f>
    </oc>
    <nc r="E57">
      <f>J57+L57+N57+P57</f>
    </nc>
  </rcc>
  <rcv guid="{60A1F930-4BEC-460A-8E14-01E47F6DD055}" action="delete"/>
  <rdn rId="0" localSheetId="1" customView="1" name="Z_60A1F930_4BEC_460A_8E14_01E47F6DD055_.wvu.Rows" hidden="1" oldHidden="1">
    <formula>'1. РО'!$28:$28,'1. РО'!$32:$32,'1. РО'!$52:$52,'1. РО'!$59:$59,'1. РО'!$71:$71,'1. РО'!$75:$75</formula>
    <oldFormula>'1. РО'!$28:$28,'1. РО'!$32:$32,'1. РО'!$52:$52,'1. РО'!$59:$59,'1. РО'!$71:$71,'1. РО'!$75:$75</oldFormula>
  </rdn>
  <rdn rId="0" localSheetId="4" customView="1" name="Z_60A1F930_4BEC_460A_8E14_01E47F6DD055_.wvu.Rows" hidden="1" oldHidden="1">
    <formula>'4. КП'!$23:$23,'4. КП'!$27:$27,'4. КП'!$68:$68,'4. КП'!$75:$75,'4. КП'!$83:$83,'4. КП'!$87:$88,'4. КП'!$91:$91,'4. КП'!$93:$93</formula>
    <oldFormula>'4. КП'!$23:$23,'4. КП'!$27:$27,'4. КП'!$68:$68,'4. КП'!$75:$75,'4. КП'!$83:$83,'4. КП'!$87:$88,'4. КП'!$91:$91,'4. КП'!$93:$93</oldFormula>
  </rdn>
  <rdn rId="0" localSheetId="5" customView="1" name="Z_60A1F930_4BEC_460A_8E14_01E47F6DD055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60A1F930_4BEC_460A_8E14_01E47F6DD055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60A1F930_4BEC_460A_8E14_01E47F6DD055_.wvu.Rows" hidden="1" oldHidden="1">
    <formula>'9. РЖКК'!$14:$14,'9. РЖКК'!$28:$28</formula>
    <oldFormula>'9. РЖКК'!$14:$14,'9. РЖКК'!$28:$28</oldFormula>
  </rdn>
  <rdn rId="0" localSheetId="14" customView="1" name="Z_60A1F930_4BEC_460A_8E14_01E47F6DD055_.wvu.Rows" hidden="1" oldHidden="1">
    <formula>'14. РТС'!$14:$15,'14. РТС'!$19:$19,'14. РТС'!$30:$30,'14. РТС'!$33:$33,'14. РТС'!$36:$36,'14. РТС'!$43:$43</formula>
    <oldFormula>'14. РТС'!$14:$15,'14. РТС'!$19:$19,'14. РТС'!$30:$30,'14. РТС'!$33:$33,'14. РТС'!$36:$36,'14. РТС'!$43:$43</oldFormula>
  </rdn>
  <rdn rId="0" localSheetId="20" customView="1" name="Z_60A1F930_4BEC_460A_8E14_01E47F6DD055_.wvu.Rows" hidden="1" oldHidden="1">
    <formula>'20. МСП'!$19:$19</formula>
    <oldFormula>'20. МСП'!$19:$19</oldFormula>
  </rdn>
  <rcv guid="{60A1F930-4BEC-460A-8E14-01E47F6DD055}" action="add"/>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6" sqref="P32:Q36">
    <dxf>
      <fill>
        <patternFill patternType="none">
          <bgColor auto="1"/>
        </patternFill>
      </fill>
    </dxf>
  </rfmt>
  <rcc rId="2127" sId="16" numFmtId="19">
    <oc r="E6">
      <v>45748</v>
    </oc>
    <nc r="E6">
      <v>45778</v>
    </nc>
  </rcc>
  <rcc rId="2128" sId="16" numFmtId="19">
    <oc r="F6">
      <v>45748</v>
    </oc>
    <nc r="F6">
      <v>45778</v>
    </nc>
  </rcc>
  <rcc rId="2129" sId="16" numFmtId="19">
    <oc r="G6">
      <v>45748</v>
    </oc>
    <nc r="G6">
      <v>45778</v>
    </nc>
  </rcc>
  <rcc rId="2130" sId="16">
    <oc r="E30">
      <f>J30+L30+N30</f>
    </oc>
    <nc r="E30">
      <f>J30+L30+N30+P30</f>
    </nc>
  </rcc>
  <rcc rId="2131" sId="16">
    <oc r="E43">
      <f>J43+L43</f>
    </oc>
    <nc r="E43">
      <f>J43+L43+N43+P43</f>
    </nc>
  </rcc>
  <rcc rId="2132" sId="16" odxf="1" dxf="1">
    <nc r="AH33" t="inlineStr">
      <is>
        <t>Средстав по рспоряжению Правительства ТО 224-рп от 17.03.2025 за счет средств резервного фонда  для  МАУ МКЦ "Феникс" на приобретение комплекса оборудования  лазертаг</t>
      </is>
    </nc>
    <odxf>
      <font>
        <b/>
        <sz val="12"/>
        <name val="Times New Roman"/>
        <scheme val="none"/>
      </font>
    </odxf>
    <ndxf>
      <font>
        <b val="0"/>
        <sz val="12"/>
        <name val="Times New Roman"/>
        <scheme val="none"/>
      </font>
    </ndxf>
  </rcc>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33" sId="16">
    <o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по телефону, 29 – электронная почта и мессенджеры. ИТОГО за истекший перрод всего 245 консултьаций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3) Урок вежливости» для мигрантов прошел 21.03. Даны разъяснения по личному запросу от лидеров национально-культурных объединений города Когалыма;
4)За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В феврале проведено 9 индивидуальных занятий с детьми - иностранными гражданами, проживающими в городе Когалым.В мартегода было проведено 15 индивидуальных занятий с детьми - иностранными гражданами, проживающими в городе Когалым.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t>
        </r>
      </is>
    </oc>
    <n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п+AH16о телефону, 29 – электронная почта и мессенджеры. ИТОГО за истекший перрод всего 245 консултьаций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3) Урок вежливости» для мигрантов прошел 21.03. Даны разъяснения по личному запросу от лидеров национально-культурных объединений города Когалыма;
4)За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В феврале проведено 9 индивидуальных занятий с детьми - иностранными гражданами, проживающими в городе Когалым.В мартегода было проведено 15 индивидуальных занятий с детьми - иностранными гражданами, проживающими в городе Когалым.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t>
        </r>
      </is>
    </nc>
  </rcc>
  <rfmt sheetId="16" sqref="AH52:AH60" start="0" length="2147483647">
    <dxf>
      <font>
        <color rgb="FFFF0000"/>
      </font>
    </dxf>
  </rfmt>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34" sId="16">
    <o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п+AH16о телефону, 29 – электронная почта и мессенджеры. ИТОГО за истекший перрод всего 245 консултьаций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3) Урок вежливости» для мигрантов прошел 21.03. Даны разъяснения по личному запросу от лидеров национально-культурных объединений города Когалыма;
4)За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В феврале проведено 9 индивидуальных занятий с детьми - иностранными гражданами, проживающими в городе Когалым.В мартегода было проведено 15 индивидуальных занятий с детьми - иностранными гражданами, проживающими в городе Когалым.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t>
        </r>
      </is>
    </oc>
    <n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п+AH16о телефону, 29 – электронная почта и мессенджеры. ИТОГО за истекший перрод всего 245 консултьаций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- 05.04.2025 на базе РЦ провели акцию «Тотальный диктант»( откры-тиая площадка) и «TestTrud» для иностранных граждан;
- 09.04.2025 специалисты РЦ приняли участие в круглом столе на тему «О создании и развитии ресурсных центров по поддержке гражданских инициатив в Ханты-Мансийском автономном округе – Югре»;
- 15-16.04.2025 специалисты РЦ приняли участие в проектной мастер-ской «Практики деловой кооперации: опора на опыт и пути развития» на IV-Международном Форуме-выставке социальных технологий «СО-ЦИО» в Екатеринбурге;
- 21.04.2025 команда РЦ приняла участие в межрегиональном фести-валь-конкурсе «Играй, гармонь! В Когалыме», организованный КГОО ТБНКО "НУР". Проект-победитель конкурса ПАО «Лукойл». Директор РЦ Анастасия Беседина была приглашена в жюри конкурса;                                                                                                                                                                                                                                                               - 26.04.2025 специалисты РЦ в составе делегации г. Когалыма приня-ли участие в VI Всероссийском форуме национального единства в Хан-ты-Мансийске.  
-27-28.04.2025 Директор РЦ приняла участие на мероприятии «Парте-нариат» Центра «ГРАНИ» ;
 3) Урок вежливости» для мигрантов прошел 21.03. Даны разъяснения по личному запросу от лидеров национально-культурных объединений города Когалыма;
4)За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В феврале проведено 9 индивидуальных занятий с детьми - иностранными гражданами, проживающими в городе Когалым.В мартегода было проведено 15 индивидуальных занятий с детьми - иностранными гражданами, проживающими в городе Когалым.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t>
        </r>
      </is>
    </nc>
  </rcc>
  <rcv guid="{60A1F930-4BEC-460A-8E14-01E47F6DD055}" action="delete"/>
  <rdn rId="0" localSheetId="1" customView="1" name="Z_60A1F930_4BEC_460A_8E14_01E47F6DD055_.wvu.Rows" hidden="1" oldHidden="1">
    <formula>'1. РО'!$28:$28,'1. РО'!$32:$32,'1. РО'!$52:$52,'1. РО'!$59:$59,'1. РО'!$71:$71,'1. РО'!$75:$75</formula>
    <oldFormula>'1. РО'!$28:$28,'1. РО'!$32:$32,'1. РО'!$52:$52,'1. РО'!$59:$59,'1. РО'!$71:$71,'1. РО'!$75:$75</oldFormula>
  </rdn>
  <rdn rId="0" localSheetId="4" customView="1" name="Z_60A1F930_4BEC_460A_8E14_01E47F6DD055_.wvu.Rows" hidden="1" oldHidden="1">
    <formula>'4. КП'!$23:$23,'4. КП'!$27:$27,'4. КП'!$68:$68,'4. КП'!$75:$75,'4. КП'!$83:$83,'4. КП'!$87:$88,'4. КП'!$91:$91,'4. КП'!$93:$93</formula>
    <oldFormula>'4. КП'!$23:$23,'4. КП'!$27:$27,'4. КП'!$68:$68,'4. КП'!$75:$75,'4. КП'!$83:$83,'4. КП'!$87:$88,'4. КП'!$91:$91,'4. КП'!$93:$93</oldFormula>
  </rdn>
  <rdn rId="0" localSheetId="5" customView="1" name="Z_60A1F930_4BEC_460A_8E14_01E47F6DD055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60A1F930_4BEC_460A_8E14_01E47F6DD055_.wvu.Rows" hidden="1" oldHidden="1">
    <formula>'6. СЗН'!$9:$9,'6. СЗН'!$14:$14,'6. СЗН'!$18:$18,'6. СЗН'!$22:$22,'6. СЗН'!$26:$26,'6. СЗН'!$30:$31,'6. СЗН'!$34:$34,'6. СЗН'!$36:$36,'6. СЗН'!$39:$39,'6. СЗН'!$43:$43,'6. СЗН'!$45:$45,'6. СЗН'!$47:$48</formula>
    <oldFormula>'6. СЗН'!$9:$9,'6. СЗН'!$14:$14,'6. СЗН'!$18:$18,'6. СЗН'!$22:$22,'6. СЗН'!$26:$26,'6. СЗН'!$30:$31,'6. СЗН'!$34:$34,'6. СЗН'!$36:$36,'6. СЗН'!$39:$39,'6. СЗН'!$43:$43,'6. СЗН'!$45:$45,'6. СЗН'!$47:$48</oldFormula>
  </rdn>
  <rdn rId="0" localSheetId="9" customView="1" name="Z_60A1F930_4BEC_460A_8E14_01E47F6DD055_.wvu.Rows" hidden="1" oldHidden="1">
    <formula>'9. РЖКК'!$14:$14,'9. РЖКК'!$28:$28</formula>
    <oldFormula>'9. РЖКК'!$14:$14,'9. РЖКК'!$28:$28</oldFormula>
  </rdn>
  <rdn rId="0" localSheetId="14" customView="1" name="Z_60A1F930_4BEC_460A_8E14_01E47F6DD055_.wvu.Rows" hidden="1" oldHidden="1">
    <formula>'14. РТС'!$14:$15,'14. РТС'!$19:$19,'14. РТС'!$30:$30,'14. РТС'!$33:$33,'14. РТС'!$36:$36,'14. РТС'!$43:$43</formula>
    <oldFormula>'14. РТС'!$14:$15,'14. РТС'!$19:$19,'14. РТС'!$30:$30,'14. РТС'!$33:$33,'14. РТС'!$36:$36,'14. РТС'!$43:$43</oldFormula>
  </rdn>
  <rdn rId="0" localSheetId="20" customView="1" name="Z_60A1F930_4BEC_460A_8E14_01E47F6DD055_.wvu.Rows" hidden="1" oldHidden="1">
    <formula>'20. МСП'!$19:$19</formula>
    <oldFormula>'20. МСП'!$19:$19</oldFormula>
  </rdn>
  <rcv guid="{60A1F930-4BEC-460A-8E14-01E47F6DD055}" action="add"/>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42" sId="16">
    <o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п+AH16о телефону, 29 – электронная почта и мессенджеры. ИТОГО за истекший перрод всего 245 консултьаций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- 05.04.2025 на базе РЦ провели акцию «Тотальный диктант»( откры-тиая площадка) и «TestTrud» для иностранных граждан;
- 09.04.2025 специалисты РЦ приняли участие в круглом столе на тему «О создании и развитии ресурсных центров по поддержке гражданских инициатив в Ханты-Мансийском автономном округе – Югре»;
- 15-16.04.2025 специалисты РЦ приняли участие в проектной мастер-ской «Практики деловой кооперации: опора на опыт и пути развития» на IV-Международном Форуме-выставке социальных технологий «СО-ЦИО» в Екатеринбурге;
- 21.04.2025 команда РЦ приняла участие в межрегиональном фести-валь-конкурсе «Играй, гармонь! В Когалыме», организованный КГОО ТБНКО "НУР". Проект-победитель конкурса ПАО «Лукойл». Директор РЦ Анастасия Беседина была приглашена в жюри конкурса;                                                                                                                                                                                                                                                               - 26.04.2025 специалисты РЦ в составе делегации г. Когалыма приня-ли участие в VI Всероссийском форуме национального единства в Хан-ты-Мансийске.  
-27-28.04.2025 Директор РЦ приняла участие на мероприятии «Парте-нариат» Центра «ГРАНИ» ;
 3) Урок вежливости» для мигрантов прошел 21.03. Даны разъяснения по личному запросу от лидеров национально-культурных объединений города Когалыма;
4)За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В феврале проведено 9 индивидуальных занятий с детьми - иностранными гражданами, проживающими в городе Когалым.В мартегода было проведено 15 индивидуальных занятий с детьми - иностранными гражданами, проживающими в городе Когалым.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t>
        </r>
      </is>
    </oc>
    <n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п+AH16о телефону, 29 – электронная почта и мессенджеры. ИТОГО за истекший перрод всего 245 консултьаций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- 05.04.2025 на базе РЦ провели акцию «Тотальный диктант»( откры-тиая площадка) и «TestTrud» для иностранных граждан;
- 09.04.2025 специалисты РЦ приняли участие в круглом столе на тему «О создании и развитии ресурсных центров по поддержке гражданских инициатив в Ханты-Мансийском автономном округе – Югре»;
- 15-16.04.2025 специалисты РЦ приняли участие в проектной мастер-ской «Практики деловой кооперации: опора на опыт и пути развития» на IV-Международном Форуме-выставке социальных технологий «СО-ЦИО» в Екатеринбурге;
- 21.04.2025 команда РЦ приняла участие в межрегиональном фести-валь-конкурсе «Играй, гармонь! В Когалыме», организованный КГОО ТБНКО "НУР". Проект-победитель конкурса ПАО «Лукойл». Директор РЦ Анастасия Беседина была приглашена в жюри конкурса;                                                                                                                                                                                                                                                               - 26.04.2025 специалисты РЦ в составе делегации г. Когалыма приня-ли участие в VI Всероссийском форуме национального единства в Хан-ты-Мансийске.  
-27-28.04.2025 Директор РЦ приняла участие на мероприятии «Парте-нариат» Центра «ГРАНИ» ;
 3) Урок вежливости» для мигрантов прошел 21.03. Даны разъяснения по личному запросу от лидеров национально-культурных объединений города Когалыма;
   «Урок вежливости» для мигрантов прошел 04.04. Даны разъяснения по личному запросу от лидеров национально-культурных объединений го-рода Когалыма.                                                                             4) 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проведено 9 индивидуальных занятий с детьми - иностранными гражданами, проживающими в городе Когалым.В марте было проведено 15 индивидуальных занятий с детьми - иностранными гражданами, проживающими в городе Когалым.  За отчетный период  (апрель) проведено 3 индивидуальных и 1 групповое заня-тие по РКИ (русский как иностранный) для взрослых. В апреле проведено 16 обучающих занятий по РКИ (русский как иностранный) для групп детей-школьников. В апреле 2025 года было проведено 19 индивидуальных занятий с детьми - иностранными гражданами, проживающими в городе Когалым. Занятия проходят на базе АНО «РЦ НКО Когалыма. Пр. Нефтяников 2а.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t>
        </r>
      </is>
    </nc>
  </rcc>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43" sId="16">
    <o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п+AH16о телефону, 29 – электронная почта и мессенджеры. ИТОГО за истекший перрод всего 245 консултьаций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- 05.04.2025 на базе РЦ провели акцию «Тотальный диктант»( откры-тиая площадка) и «TestTrud» для иностранных граждан;
- 09.04.2025 специалисты РЦ приняли участие в круглом столе на тему «О создании и развитии ресурсных центров по поддержке гражданских инициатив в Ханты-Мансийском автономном округе – Югре»;
- 15-16.04.2025 специалисты РЦ приняли участие в проектной мастер-ской «Практики деловой кооперации: опора на опыт и пути развития» на IV-Международном Форуме-выставке социальных технологий «СО-ЦИО» в Екатеринбурге;
- 21.04.2025 команда РЦ приняла участие в межрегиональном фести-валь-конкурсе «Играй, гармонь! В Когалыме», организованный КГОО ТБНКО "НУР". Проект-победитель конкурса ПАО «Лукойл». Директор РЦ Анастасия Беседина была приглашена в жюри конкурса;                                                                                                                                                                                                                                                               - 26.04.2025 специалисты РЦ в составе делегации г. Когалыма приня-ли участие в VI Всероссийском форуме национального единства в Хан-ты-Мансийске.  
-27-28.04.2025 Директор РЦ приняла участие на мероприятии «Парте-нариат» Центра «ГРАНИ» ;
 3) Урок вежливости» для мигрантов прошел 21.03. Даны разъяснения по личному запросу от лидеров национально-культурных объединений города Когалыма;
   «Урок вежливости» для мигрантов прошел 04.04. Даны разъяснения по личному запросу от лидеров национально-культурных объединений го-рода Когалыма.                                                                             4) 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проведено 9 индивидуальных занятий с детьми - иностранными гражданами, проживающими в городе Когалым.В марте было проведено 15 индивидуальных занятий с детьми - иностранными гражданами, проживающими в городе Когалым.  За отчетный период  (апрель) проведено 3 индивидуальных и 1 групповое заня-тие по РКИ (русский как иностранный) для взрослых. В апреле проведено 16 обучающих занятий по РКИ (русский как иностранный) для групп детей-школьников. В апреле 2025 года было проведено 19 индивидуальных занятий с детьми - иностранными гражданами, проживающими в городе Когалым. Занятия проходят на базе АНО «РЦ НКО Когалыма. Пр. Нефтяников 2а.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t>
        </r>
      </is>
    </oc>
    <n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по телефону, 29 – электронная почта и мессенджеры. ИТОГО за истекший перрод всего 245 консультаций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Апрель : консультаций 52 (9 очных, 27 по телефону, 16 – электронная почта и мессенджеры). Всего с января по апрель -297 консультаций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- 05.04.2025 на базе РЦ провели акцию «Тотальный диктант»( откры-тиая площадка) и «TestTrud» для иностранных граждан;
- 09.04.2025 специалисты РЦ приняли участие в круглом столе на тему «О создании и развитии ресурсных центров по поддержке гражданских инициатив в Ханты-Мансийском автономном округе – Югре»;
- 15-16.04.2025 специалисты РЦ приняли участие в проектной мастер-ской «Практики деловой кооперации: опора на опыт и пути развития» на IV-Международном Форуме-выставке социальных технологий «СО-ЦИО» в Екатеринбурге;
- 21.04.2025 команда РЦ приняла участие в межрегиональном фести-валь-конкурсе «Играй, гармонь! В Когалыме», организованный КГОО ТБНКО "НУР". Проект-победитель конкурса ПАО «Лукойл». Директор РЦ Анастасия Беседина была приглашена в жюри конкурса;                                                                                                                                                                                                                                                               - 26.04.2025 специалисты РЦ в составе делегации г. Когалыма приня-ли участие в VI Всероссийском форуме национального единства в Хан-ты-Мансийске.  
-27-28.04.2025 Директор РЦ приняла участие на мероприятии «Парте-нариат» Центра «ГРАНИ» ;
 3) Урок вежливости» для мигрантов прошел 21.03. Даны разъяснения по личному запросу от лидеров национально-культурных объединений города Когалыма;
   «Урок вежливости» для мигрантов прошел 04.04. Даны разъяснения по личному запросу от лидеров национально-культурных объединений го-рода Когалыма.                                                                             4) 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проведено 9 индивидуальных занятий с детьми - иностранными гражданами, проживающими в городе Когалым.В марте было проведено 15 индивидуальных занятий с детьми - иностранными гражданами, проживающими в городе Когалым.  За отчетный период  (апрель) проведено 3 индивидуальных и 1 групповое заня-тие по РКИ (русский как иностранный) для взрослых. В апреле проведено 16 обучающих занятий по РКИ (русский как иностранный) для групп детей-школьников. В апреле 2025 года было проведено 19 индивидуальных занятий с детьми - иностранными гражданами, проживающими в городе Когалым. Занятия проходят на базе АНО «РЦ НКО Когалыма. Пр. Нефтяников 2а.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t>
        </r>
      </is>
    </nc>
  </rcc>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44" sId="16">
    <o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по телефону, 29 – электронная почта и мессенджеры. ИТОГО за истекший перрод всего 245 консультаций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Апрель : консультаций 52 (9 очных, 27 по телефону, 16 – электронная почта и мессенджеры). Всего с января по апрель -297 консультаций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- 05.04.2025 на базе РЦ провели акцию «Тотальный диктант»( откры-тиая площадка) и «TestTrud» для иностранных граждан;
- 09.04.2025 специалисты РЦ приняли участие в круглом столе на тему «О создании и развитии ресурсных центров по поддержке гражданских инициатив в Ханты-Мансийском автономном округе – Югре»;
- 15-16.04.2025 специалисты РЦ приняли участие в проектной мастер-ской «Практики деловой кооперации: опора на опыт и пути развития» на IV-Международном Форуме-выставке социальных технологий «СО-ЦИО» в Екатеринбурге;
- 21.04.2025 команда РЦ приняла участие в межрегиональном фести-валь-конкурсе «Играй, гармонь! В Когалыме», организованный КГОО ТБНКО "НУР". Проект-победитель конкурса ПАО «Лукойл». Директор РЦ Анастасия Беседина была приглашена в жюри конкурса;                                                                                                                                                                                                                                                               - 26.04.2025 специалисты РЦ в составе делегации г. Когалыма приня-ли участие в VI Всероссийском форуме национального единства в Хан-ты-Мансийске.  
-27-28.04.2025 Директор РЦ приняла участие на мероприятии «Парте-нариат» Центра «ГРАНИ» ;
 3) Урок вежливости» для мигрантов прошел 21.03. Даны разъяснения по личному запросу от лидеров национально-культурных объединений города Когалыма;
   «Урок вежливости» для мигрантов прошел 04.04. Даны разъяснения по личному запросу от лидеров национально-культурных объединений го-рода Когалыма.                                                                             4) 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проведено 9 индивидуальных занятий с детьми - иностранными гражданами, проживающими в городе Когалым.В марте было проведено 15 индивидуальных занятий с детьми - иностранными гражданами, проживающими в городе Когалым.  За отчетный период  (апрель) проведено 3 индивидуальных и 1 групповое заня-тие по РКИ (русский как иностранный) для взрослых. В апреле проведено 16 обучающих занятий по РКИ (русский как иностранный) для групп детей-школьников. В апреле 2025 года было проведено 19 индивидуальных занятий с детьми - иностранными гражданами, проживающими в городе Когалым. Занятия проходят на базе АНО «РЦ НКО Когалыма. Пр. Нефтяников 2а.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t>
        </r>
      </is>
    </oc>
    <n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по телефону, 29 – электронная почта и мессенджеры. ИТОГО за истекший перрод всего 245 консультаций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Апрель : консультаций 52 (9 очных, 27 по телефону, 16 – электронная почта и мессенджеры). Всего с января по апрель -297 консультаций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- 05.04.2025 на базе РЦ провели акцию «Тотальный диктант»( откры-тиая площадка) и «TestTrud» для иностранных граждан;
- 09.04.2025 специалисты РЦ приняли участие в круглом столе на тему «О создании и развитии ресурсных центров по поддержке гражданских инициатив в Ханты-Мансийском автономном округе – Югре»;
- 15-16.04.2025 специалисты РЦ приняли участие в проектной мастер-ской «Практики деловой кооперации: опора на опыт и пути развития» на IV-Международном Форуме-выставке социальных технологий «СО-ЦИО» в Екатеринбурге;
- 21.04.2025 команда РЦ приняла участие в межрегиональном фести-валь-конкурсе «Играй, гармонь! В Когалыме», организованный КГОО ТБНКО "НУР". Проект-победитель конкурса ПАО «Лукойл». Директор РЦ Анастасия Беседина была приглашена в жюри конкурса;                                                                                                                                                                                                                                                               - 26.04.2025 специалисты РЦ в составе делегации г. Когалыма приня-ли участие в VI Всероссийском форуме национального единства в Хан-ты-Мансийске.  
-27-28.04.2025 Директор РЦ приняла участие на мероприятии «Парте-нариат» Центра «ГРАНИ» ;
 3) Урок вежливости» для мигрантов прошел 21.03. Даны разъяснения по личному запросу от лидеров национально-культурных объединений города Когалыма;
   «Урок вежливости» для мигрантов прошел 04.04. Даны разъяснения по личному запросу от лидеров национально-культурных объединений го-рода Когалыма.                                                                           4) 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проведено 9 индивидуальных занятий с детьми - иностранными гражданами, проживающими в городе Когалым.В марте было проведено 15 индивидуальных занятий с детьми - иностранными гражданами, проживающими в городе Когалым.  За отчетный период  (апрель) проведено 3 индивидуальных и 1 групповое заня-тие по РКИ (русский как иностранный) для взрослых. В апреле проведено 16 обучающих занятий по РКИ (русский как иностранный) для групп детей-школьников. В апреле 2025 года было проведено 19 индивидуальных занятий с детьми - иностранными гражданами, проживающими в городе Когалым. Занятия проходят на базе АНО «РЦ НКО Когалыма. Пр. Нефтяников 2а.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«Тотальный диктант», «ТестТруд», 
</t>
        </r>
      </is>
    </nc>
  </rcc>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45" sId="16">
    <oc r="AH58" t="inlineStr">
      <is>
        <t>Экономия в сумме  367,40 тыс.руб. сложилась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t>
      </is>
    </oc>
    <nc r="AH58" t="inlineStr">
      <is>
        <t>Экономия в сумме 557,94 тыс.руб. сложилась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t>
      </is>
    </nc>
  </rcc>
  <rfmt sheetId="16" sqref="AH58" start="0" length="2147483647">
    <dxf>
      <font>
        <color auto="1"/>
      </font>
    </dxf>
  </rfmt>
  <rcc rId="2146" sId="16" odxf="1" dxf="1">
    <oc r="AH60" t="inlineStr">
      <is>
        <t>Экономия в сумме 1290,48 тыс.руб.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ставки)(экономия по заработной плате ввиду наличия вакантной должности , листов нетрудоспособности ).</t>
      </is>
    </oc>
    <nc r="AH60" t="inlineStr">
      <is>
        <t>Экономия в сумме 2491,78 тыс.руб.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ставки)(экономия по заработной плате ввиду наличия вакантной должности , листов нетрудоспособности ).</t>
      </is>
    </nc>
    <ndxf>
      <font>
        <sz val="12"/>
        <color auto="1"/>
        <name val="Times New Roman"/>
        <scheme val="none"/>
      </font>
    </ndxf>
  </rcc>
  <rcc rId="2147" sId="16">
    <oc r="AH56" t="inlineStr">
      <is>
        <t xml:space="preserve">Экономия сложилась в сумме  556,19  тыс.руб.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
</t>
      </is>
    </oc>
    <nc r="AH56" t="inlineStr">
      <is>
        <t xml:space="preserve">Экономия сложилась в сумме  905,26  тыс.руб.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
</t>
      </is>
    </nc>
  </rcc>
  <rfmt sheetId="16" sqref="AH56" start="0" length="2147483647">
    <dxf>
      <font>
        <color auto="1"/>
      </font>
    </dxf>
  </rfmt>
  <rfmt sheetId="16" sqref="AH52" start="0" length="0">
    <dxf>
      <font>
        <sz val="12"/>
        <color auto="1"/>
        <name val="Times New Roman"/>
        <scheme val="none"/>
      </font>
    </dxf>
  </rfmt>
  <rcc rId="2148" sId="16">
    <oc r="F45">
      <f>K45+M45+O45</f>
    </oc>
    <nc r="F45">
      <f>K45+M45+O45+Q45</f>
    </nc>
  </rcc>
  <rcc rId="2149" sId="16">
    <oc r="AH43" t="inlineStr">
      <is>
        <t>Расхождение плановых и фактических покахателей в сумме 732,807 связано с возвратом получателем части финансовых средств субсидии в бюджет города Когалдыма  (платежное поручение №19 от 30.01.2025)</t>
      </is>
    </oc>
    <nc r="AH43"/>
  </rcc>
  <rcc rId="2150" sId="16">
    <oc r="I40">
      <f>IFERROR(G40/E40*100,0)</f>
    </oc>
    <nc r="I40">
      <f>IFERROR(G40/E40*100,0)</f>
    </nc>
  </rcc>
  <rcc rId="2151" sId="16">
    <oc r="E41">
      <f>J41</f>
    </oc>
    <nc r="E41">
      <f>J41+L41+N41+P41</f>
    </nc>
  </rcc>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33BB3F8-8DD4-4AEF-8CD6-A5FB14681329}" action="delete"/>
  <rdn rId="0" localSheetId="1" customView="1" name="Z_133BB3F8_8DD4_4AEF_8CD6_A5FB14681329_.wvu.Rows" hidden="1" oldHidden="1">
    <formula>'1. РО'!$28:$28,'1. РО'!$32:$32,'1. РО'!$52:$52,'1. РО'!$59:$59,'1. РО'!$71:$71,'1. РО'!$75:$75</formula>
    <oldFormula>'1. РО'!$28:$28,'1. РО'!$32:$32,'1. РО'!$52:$52,'1. РО'!$59:$59,'1. РО'!$71:$71,'1. РО'!$75:$75</oldFormula>
  </rdn>
  <rdn rId="0" localSheetId="4" customView="1" name="Z_133BB3F8_8DD4_4AEF_8CD6_A5FB14681329_.wvu.Rows" hidden="1" oldHidden="1">
    <formula>'4. КП'!$23:$23,'4. КП'!$27:$27,'4. КП'!$68:$68,'4. КП'!$75:$75,'4. КП'!$83:$83,'4. КП'!$87:$88,'4. КП'!$91:$91,'4. КП'!$93:$93</formula>
    <oldFormula>'4. КП'!$23:$23,'4. КП'!$27:$27,'4. КП'!$68:$68,'4. КП'!$75:$75,'4. КП'!$83:$83,'4. КП'!$87:$88,'4. КП'!$91:$91,'4. КП'!$93:$93</oldFormula>
  </rdn>
  <rdn rId="0" localSheetId="5" customView="1" name="Z_133BB3F8_8DD4_4AEF_8CD6_A5FB14681329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133BB3F8_8DD4_4AEF_8CD6_A5FB14681329_.wvu.Rows" hidden="1" oldHidden="1">
    <formula>'6. СЗН'!$9:$9,'6. СЗН'!$14:$14,'6. СЗН'!$18:$18,'6. СЗН'!$22:$22,'6. СЗН'!$26:$26,'6. СЗН'!$30:$31,'6. СЗН'!$34:$34,'6. СЗН'!$36:$36,'6. СЗН'!$39:$39,'6. СЗН'!$43:$43,'6. СЗН'!$47:$48</formula>
    <oldFormula>'6. СЗН'!$9:$9,'6. СЗН'!$14:$14,'6. СЗН'!$18:$18,'6. СЗН'!$22:$22,'6. СЗН'!$26:$26,'6. СЗН'!$30:$31,'6. СЗН'!$34:$34,'6. СЗН'!$36:$36,'6. СЗН'!$39:$39,'6. СЗН'!$43:$43,'6. СЗН'!$47:$48</oldFormula>
  </rdn>
  <rdn rId="0" localSheetId="9" customView="1" name="Z_133BB3F8_8DD4_4AEF_8CD6_A5FB14681329_.wvu.Rows" hidden="1" oldHidden="1">
    <formula>'9. РЖКК'!$14:$14,'9. РЖКК'!$28:$28</formula>
    <oldFormula>'9. РЖКК'!$14:$14,'9. РЖКК'!$28:$28</oldFormula>
  </rdn>
  <rdn rId="0" localSheetId="14" customView="1" name="Z_133BB3F8_8DD4_4AEF_8CD6_A5FB14681329_.wvu.Rows" hidden="1" oldHidden="1">
    <formula>'14. РТС'!$14:$15,'14. РТС'!$19:$19,'14. РТС'!$30:$30,'14. РТС'!$33:$33,'14. РТС'!$36:$36,'14. РТС'!$43:$43</formula>
    <oldFormula>'14. РТС'!$14:$15,'14. РТС'!$19:$19,'14. РТС'!$30:$30,'14. РТС'!$33:$33,'14. РТС'!$36:$36,'14. РТС'!$43:$43</oldFormula>
  </rdn>
  <rdn rId="0" localSheetId="20" customView="1" name="Z_133BB3F8_8DD4_4AEF_8CD6_A5FB14681329_.wvu.Rows" hidden="1" oldHidden="1">
    <formula>'20. МСП'!$19:$19</formula>
    <oldFormula>'20. МСП'!$19:$19</oldFormula>
  </rdn>
  <rcv guid="{133BB3F8-8DD4-4AEF-8CD6-A5FB14681329}" action="add"/>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59" sId="1">
    <oc r="C2" t="inlineStr">
      <is>
        <t xml:space="preserve">Отчет о ходе реализации муниципальной программы </t>
      </is>
    </oc>
    <nc r="C2"/>
  </rcc>
  <rcc rId="2160" sId="1">
    <oc r="C3" t="inlineStr">
      <is>
        <t xml:space="preserve"> "Развитие образования в городе Когалыме" </t>
      </is>
    </oc>
    <nc r="C3"/>
  </rcc>
  <rcc rId="2161" sId="1">
    <oc r="AG3" t="inlineStr">
      <is>
        <t>тыс. рублей</t>
      </is>
    </oc>
    <nc r="AG3"/>
  </rcc>
  <rcc rId="2162" sId="1">
    <oc r="A4" t="inlineStr">
      <is>
        <t>№п/п</t>
      </is>
    </oc>
    <nc r="A4"/>
  </rcc>
  <rcc rId="2163" sId="1">
    <oc r="B4" t="inlineStr">
      <is>
        <t>Наименование направления (подпрограмм), структурных элементов</t>
      </is>
    </oc>
    <nc r="B4"/>
  </rcc>
  <rcc rId="2164" sId="1">
    <oc r="C4" t="inlineStr">
      <is>
        <t>Источники финансирования</t>
      </is>
    </oc>
    <nc r="C4"/>
  </rcc>
  <rcc rId="2165" sId="1">
    <oc r="D4" t="inlineStr">
      <is>
        <t>План на</t>
      </is>
    </oc>
    <nc r="D4"/>
  </rcc>
  <rcc rId="2166" sId="1">
    <oc r="E4" t="inlineStr">
      <is>
        <t>План на</t>
      </is>
    </oc>
    <nc r="E4"/>
  </rcc>
  <rcc rId="2167" sId="1">
    <oc r="F4" t="inlineStr">
      <is>
        <t xml:space="preserve">Профинансировано на </t>
      </is>
    </oc>
    <nc r="F4"/>
  </rcc>
  <rcc rId="2168" sId="1">
    <oc r="G4" t="inlineStr">
      <is>
        <t xml:space="preserve">Кассовый расход на </t>
      </is>
    </oc>
    <nc r="G4"/>
  </rcc>
  <rcc rId="2169" sId="1">
    <oc r="H4" t="inlineStr">
      <is>
        <t>Исполнение, %</t>
      </is>
    </oc>
    <nc r="H4"/>
  </rcc>
  <rcc rId="2170" sId="1">
    <oc r="J4" t="inlineStr">
      <is>
        <t>январь</t>
      </is>
    </oc>
    <nc r="J4"/>
  </rcc>
  <rcc rId="2171" sId="1">
    <oc r="L4" t="inlineStr">
      <is>
        <t>февраль</t>
      </is>
    </oc>
    <nc r="L4"/>
  </rcc>
  <rcc rId="2172" sId="1">
    <oc r="N4" t="inlineStr">
      <is>
        <t>март</t>
      </is>
    </oc>
    <nc r="N4"/>
  </rcc>
  <rcc rId="2173" sId="1">
    <oc r="P4" t="inlineStr">
      <is>
        <t>апрель</t>
      </is>
    </oc>
    <nc r="P4"/>
  </rcc>
  <rcc rId="2174" sId="1">
    <oc r="R4" t="inlineStr">
      <is>
        <t>май</t>
      </is>
    </oc>
    <nc r="R4"/>
  </rcc>
  <rcc rId="2175" sId="1">
    <oc r="T4" t="inlineStr">
      <is>
        <t>июнь</t>
      </is>
    </oc>
    <nc r="T4"/>
  </rcc>
  <rcc rId="2176" sId="1">
    <oc r="V4" t="inlineStr">
      <is>
        <t>июль</t>
      </is>
    </oc>
    <nc r="V4"/>
  </rcc>
  <rcc rId="2177" sId="1">
    <oc r="X4" t="inlineStr">
      <is>
        <t>август</t>
      </is>
    </oc>
    <nc r="X4"/>
  </rcc>
  <rcc rId="2178" sId="1">
    <oc r="Z4" t="inlineStr">
      <is>
        <t>сентябрь</t>
      </is>
    </oc>
    <nc r="Z4"/>
  </rcc>
  <rcc rId="2179" sId="1">
    <oc r="AB4" t="inlineStr">
      <is>
        <t>октябрь</t>
      </is>
    </oc>
    <nc r="AB4"/>
  </rcc>
  <rcc rId="2180" sId="1">
    <oc r="AD4" t="inlineStr">
      <is>
        <t>ноябрь</t>
      </is>
    </oc>
    <nc r="AD4"/>
  </rcc>
  <rcc rId="2181" sId="1">
    <oc r="AF4" t="inlineStr">
      <is>
        <t>декабрь</t>
      </is>
    </oc>
    <nc r="AF4"/>
  </rcc>
  <rcc rId="2182" sId="1">
    <oc r="AH4" t="inlineStr">
      <is>
        <t>Результаты реализации и причины отклонений факта от плана</t>
      </is>
    </oc>
    <nc r="AH4"/>
  </rcc>
  <rcc rId="2183" sId="1">
    <oc r="D6">
      <v>2025</v>
    </oc>
    <nc r="D6"/>
  </rcc>
  <rcc rId="2184" sId="1" numFmtId="19">
    <oc r="E6">
      <v>45778</v>
    </oc>
    <nc r="E6"/>
  </rcc>
  <rcc rId="2185" sId="1" numFmtId="19">
    <oc r="F6">
      <v>45778</v>
    </oc>
    <nc r="F6"/>
  </rcc>
  <rcc rId="2186" sId="1" numFmtId="19">
    <oc r="G6">
      <v>45778</v>
    </oc>
    <nc r="G6"/>
  </rcc>
  <rcc rId="2187" sId="1">
    <oc r="H6" t="inlineStr">
      <is>
        <t>к плану на год</t>
      </is>
    </oc>
    <nc r="H6"/>
  </rcc>
  <rcc rId="2188" sId="1">
    <oc r="I6" t="inlineStr">
      <is>
        <t>к плану на отчетную дату</t>
      </is>
    </oc>
    <nc r="I6"/>
  </rcc>
  <rcc rId="2189" sId="1">
    <oc r="J6" t="inlineStr">
      <is>
        <t xml:space="preserve">план </t>
      </is>
    </oc>
    <nc r="J6"/>
  </rcc>
  <rcc rId="2190" sId="1">
    <oc r="K6" t="inlineStr">
      <is>
        <t>кассовый расход</t>
      </is>
    </oc>
    <nc r="K6"/>
  </rcc>
  <rcc rId="2191" sId="1">
    <oc r="L6" t="inlineStr">
      <is>
        <t xml:space="preserve">план </t>
      </is>
    </oc>
    <nc r="L6"/>
  </rcc>
  <rcc rId="2192" sId="1">
    <oc r="M6" t="inlineStr">
      <is>
        <t>кассовый расход</t>
      </is>
    </oc>
    <nc r="M6"/>
  </rcc>
  <rcc rId="2193" sId="1">
    <oc r="N6" t="inlineStr">
      <is>
        <t xml:space="preserve">план </t>
      </is>
    </oc>
    <nc r="N6"/>
  </rcc>
  <rcc rId="2194" sId="1">
    <oc r="O6" t="inlineStr">
      <is>
        <t>кассовый расход</t>
      </is>
    </oc>
    <nc r="O6"/>
  </rcc>
  <rcc rId="2195" sId="1">
    <oc r="P6" t="inlineStr">
      <is>
        <t xml:space="preserve">план </t>
      </is>
    </oc>
    <nc r="P6"/>
  </rcc>
  <rcc rId="2196" sId="1">
    <oc r="Q6" t="inlineStr">
      <is>
        <t>кассовый расход</t>
      </is>
    </oc>
    <nc r="Q6"/>
  </rcc>
  <rcc rId="2197" sId="1">
    <oc r="R6" t="inlineStr">
      <is>
        <t xml:space="preserve">план </t>
      </is>
    </oc>
    <nc r="R6"/>
  </rcc>
  <rcc rId="2198" sId="1">
    <oc r="S6" t="inlineStr">
      <is>
        <t>кассовый расход</t>
      </is>
    </oc>
    <nc r="S6"/>
  </rcc>
  <rcc rId="2199" sId="1">
    <oc r="T6" t="inlineStr">
      <is>
        <t xml:space="preserve">план </t>
      </is>
    </oc>
    <nc r="T6"/>
  </rcc>
  <rcc rId="2200" sId="1">
    <oc r="U6" t="inlineStr">
      <is>
        <t>кассовый расход</t>
      </is>
    </oc>
    <nc r="U6"/>
  </rcc>
  <rcc rId="2201" sId="1">
    <oc r="V6" t="inlineStr">
      <is>
        <t xml:space="preserve">план </t>
      </is>
    </oc>
    <nc r="V6"/>
  </rcc>
  <rcc rId="2202" sId="1">
    <oc r="W6" t="inlineStr">
      <is>
        <t>кассовый расход</t>
      </is>
    </oc>
    <nc r="W6"/>
  </rcc>
  <rcc rId="2203" sId="1">
    <oc r="X6" t="inlineStr">
      <is>
        <t xml:space="preserve">план </t>
      </is>
    </oc>
    <nc r="X6"/>
  </rcc>
  <rcc rId="2204" sId="1">
    <oc r="Y6" t="inlineStr">
      <is>
        <t>кассовый расход</t>
      </is>
    </oc>
    <nc r="Y6"/>
  </rcc>
  <rcc rId="2205" sId="1">
    <oc r="Z6" t="inlineStr">
      <is>
        <t xml:space="preserve">план </t>
      </is>
    </oc>
    <nc r="Z6"/>
  </rcc>
  <rcc rId="2206" sId="1">
    <oc r="AA6" t="inlineStr">
      <is>
        <t>кассовый расход</t>
      </is>
    </oc>
    <nc r="AA6"/>
  </rcc>
  <rcc rId="2207" sId="1">
    <oc r="AB6" t="inlineStr">
      <is>
        <t xml:space="preserve">план </t>
      </is>
    </oc>
    <nc r="AB6"/>
  </rcc>
  <rcc rId="2208" sId="1">
    <oc r="AC6" t="inlineStr">
      <is>
        <t>кассовый расход</t>
      </is>
    </oc>
    <nc r="AC6"/>
  </rcc>
  <rcc rId="2209" sId="1">
    <oc r="AD6" t="inlineStr">
      <is>
        <t xml:space="preserve">план </t>
      </is>
    </oc>
    <nc r="AD6"/>
  </rcc>
  <rcc rId="2210" sId="1">
    <oc r="AE6" t="inlineStr">
      <is>
        <t>кассовый расход</t>
      </is>
    </oc>
    <nc r="AE6"/>
  </rcc>
  <rcc rId="2211" sId="1">
    <oc r="AF6" t="inlineStr">
      <is>
        <t xml:space="preserve">план </t>
      </is>
    </oc>
    <nc r="AF6"/>
  </rcc>
  <rcc rId="2212" sId="1">
    <oc r="AG6" t="inlineStr">
      <is>
        <t>кассовый расход</t>
      </is>
    </oc>
    <nc r="AG6"/>
  </rcc>
  <rcc rId="2213" sId="1" numFmtId="4">
    <oc r="A7">
      <v>1</v>
    </oc>
    <nc r="A7"/>
  </rcc>
  <rcc rId="2214" sId="1" numFmtId="4">
    <oc r="B7">
      <v>2</v>
    </oc>
    <nc r="B7"/>
  </rcc>
  <rcc rId="2215" sId="1" numFmtId="4">
    <oc r="C7">
      <v>3</v>
    </oc>
    <nc r="C7"/>
  </rcc>
  <rcc rId="2216" sId="1" numFmtId="4">
    <oc r="D7">
      <v>4</v>
    </oc>
    <nc r="D7"/>
  </rcc>
  <rcc rId="2217" sId="1" numFmtId="4">
    <oc r="E7">
      <v>5</v>
    </oc>
    <nc r="E7"/>
  </rcc>
  <rcc rId="2218" sId="1" numFmtId="4">
    <oc r="F7">
      <v>6</v>
    </oc>
    <nc r="F7"/>
  </rcc>
  <rcc rId="2219" sId="1" numFmtId="4">
    <oc r="G7">
      <v>7</v>
    </oc>
    <nc r="G7"/>
  </rcc>
  <rcc rId="2220" sId="1" numFmtId="4">
    <oc r="H7">
      <v>8</v>
    </oc>
    <nc r="H7"/>
  </rcc>
  <rcc rId="2221" sId="1" numFmtId="4">
    <oc r="I7">
      <v>9</v>
    </oc>
    <nc r="I7"/>
  </rcc>
  <rcc rId="2222" sId="1" numFmtId="4">
    <oc r="J7">
      <v>10</v>
    </oc>
    <nc r="J7"/>
  </rcc>
  <rcc rId="2223" sId="1" numFmtId="4">
    <oc r="K7">
      <v>11</v>
    </oc>
    <nc r="K7"/>
  </rcc>
  <rcc rId="2224" sId="1" numFmtId="4">
    <oc r="L7">
      <v>12</v>
    </oc>
    <nc r="L7"/>
  </rcc>
  <rcc rId="2225" sId="1" numFmtId="4">
    <oc r="M7">
      <v>13</v>
    </oc>
    <nc r="M7"/>
  </rcc>
  <rcc rId="2226" sId="1" numFmtId="4">
    <oc r="N7">
      <v>14</v>
    </oc>
    <nc r="N7"/>
  </rcc>
  <rcc rId="2227" sId="1" numFmtId="4">
    <oc r="O7">
      <v>15</v>
    </oc>
    <nc r="O7"/>
  </rcc>
  <rcc rId="2228" sId="1" numFmtId="4">
    <oc r="P7">
      <v>16</v>
    </oc>
    <nc r="P7"/>
  </rcc>
  <rcc rId="2229" sId="1" numFmtId="4">
    <oc r="Q7">
      <v>17</v>
    </oc>
    <nc r="Q7"/>
  </rcc>
  <rcc rId="2230" sId="1" numFmtId="4">
    <oc r="R7">
      <v>18</v>
    </oc>
    <nc r="R7"/>
  </rcc>
  <rcc rId="2231" sId="1" numFmtId="4">
    <oc r="S7">
      <v>19</v>
    </oc>
    <nc r="S7"/>
  </rcc>
  <rcc rId="2232" sId="1" numFmtId="4">
    <oc r="T7">
      <v>20</v>
    </oc>
    <nc r="T7"/>
  </rcc>
  <rcc rId="2233" sId="1" numFmtId="4">
    <oc r="U7">
      <v>21</v>
    </oc>
    <nc r="U7"/>
  </rcc>
  <rcc rId="2234" sId="1" numFmtId="4">
    <oc r="V7">
      <v>22</v>
    </oc>
    <nc r="V7"/>
  </rcc>
  <rcc rId="2235" sId="1" numFmtId="4">
    <oc r="W7">
      <v>23</v>
    </oc>
    <nc r="W7"/>
  </rcc>
  <rcc rId="2236" sId="1" numFmtId="4">
    <oc r="X7">
      <v>24</v>
    </oc>
    <nc r="X7"/>
  </rcc>
  <rcc rId="2237" sId="1" numFmtId="4">
    <oc r="Y7">
      <v>25</v>
    </oc>
    <nc r="Y7"/>
  </rcc>
  <rcc rId="2238" sId="1" numFmtId="4">
    <oc r="Z7">
      <v>26</v>
    </oc>
    <nc r="Z7"/>
  </rcc>
  <rcc rId="2239" sId="1" numFmtId="4">
    <oc r="AA7">
      <v>27</v>
    </oc>
    <nc r="AA7"/>
  </rcc>
  <rcc rId="2240" sId="1" numFmtId="4">
    <oc r="AB7">
      <v>28</v>
    </oc>
    <nc r="AB7"/>
  </rcc>
  <rcc rId="2241" sId="1" numFmtId="4">
    <oc r="AC7">
      <v>29</v>
    </oc>
    <nc r="AC7"/>
  </rcc>
  <rcc rId="2242" sId="1" numFmtId="4">
    <oc r="AD7">
      <v>30</v>
    </oc>
    <nc r="AD7"/>
  </rcc>
  <rcc rId="2243" sId="1" numFmtId="4">
    <oc r="AE7">
      <v>31</v>
    </oc>
    <nc r="AE7"/>
  </rcc>
  <rcc rId="2244" sId="1" numFmtId="4">
    <oc r="AF7">
      <v>32</v>
    </oc>
    <nc r="AF7"/>
  </rcc>
  <rcc rId="2245" sId="1" numFmtId="4">
    <oc r="AG7">
      <v>33</v>
    </oc>
    <nc r="AG7"/>
  </rcc>
  <rcc rId="2246" sId="1" numFmtId="4">
    <oc r="AH7">
      <v>34</v>
    </oc>
    <nc r="AH7"/>
  </rcc>
  <rcc rId="2247" sId="1">
    <oc r="B8" t="inlineStr">
      <is>
        <t>Всего по муниципальной программе</t>
      </is>
    </oc>
    <nc r="B8"/>
  </rcc>
  <rcc rId="2248" sId="1">
    <oc r="C8" t="inlineStr">
      <is>
        <t>Всего</t>
      </is>
    </oc>
    <nc r="C8"/>
  </rcc>
  <rcc rId="2249" sId="1">
    <oc r="D8">
      <f>D9+D10+D12+D11</f>
    </oc>
    <nc r="D8"/>
  </rcc>
  <rcc rId="2250" sId="1">
    <oc r="E8">
      <f>E9+E10+E12+E11</f>
    </oc>
    <nc r="E8"/>
  </rcc>
  <rcc rId="2251" sId="1">
    <oc r="F8">
      <f>F9+F10+F12+F11</f>
    </oc>
    <nc r="F8"/>
  </rcc>
  <rcc rId="2252" sId="1">
    <oc r="G8">
      <f>G9+G10+G12+G11</f>
    </oc>
    <nc r="G8"/>
  </rcc>
  <rcc rId="2253" sId="1">
    <oc r="H8">
      <f>IFERROR(G8/D8*100,0)</f>
    </oc>
    <nc r="H8"/>
  </rcc>
  <rcc rId="2254" sId="1">
    <oc r="I8">
      <f>IFERROR(G8/E8*100,0)</f>
    </oc>
    <nc r="I8"/>
  </rcc>
  <rcc rId="2255" sId="1">
    <oc r="J8">
      <f>J9+J10+J12+J11</f>
    </oc>
    <nc r="J8"/>
  </rcc>
  <rcc rId="2256" sId="1">
    <oc r="K8">
      <f>K9+K10+K12+K11</f>
    </oc>
    <nc r="K8"/>
  </rcc>
  <rcc rId="2257" sId="1">
    <oc r="L8">
      <f>L9+L10+L12+L11</f>
    </oc>
    <nc r="L8"/>
  </rcc>
  <rcc rId="2258" sId="1">
    <oc r="M8">
      <f>M9+M10+M12+M11</f>
    </oc>
    <nc r="M8"/>
  </rcc>
  <rcc rId="2259" sId="1">
    <oc r="N8">
      <f>N9+N10+N12+N11</f>
    </oc>
    <nc r="N8"/>
  </rcc>
  <rcc rId="2260" sId="1">
    <oc r="O8">
      <f>O9+O10+O12+O11</f>
    </oc>
    <nc r="O8"/>
  </rcc>
  <rcc rId="2261" sId="1">
    <oc r="P8">
      <f>P9+P10+P12+P11</f>
    </oc>
    <nc r="P8"/>
  </rcc>
  <rcc rId="2262" sId="1">
    <oc r="Q8">
      <f>Q9+Q10+Q12+Q11</f>
    </oc>
    <nc r="Q8"/>
  </rcc>
  <rcc rId="2263" sId="1">
    <oc r="R8">
      <f>R9+R10+R12+R11</f>
    </oc>
    <nc r="R8"/>
  </rcc>
  <rcc rId="2264" sId="1">
    <oc r="S8">
      <f>S9+S10+S12+S11</f>
    </oc>
    <nc r="S8"/>
  </rcc>
  <rcc rId="2265" sId="1">
    <oc r="T8">
      <f>T9+T10+T12+T11</f>
    </oc>
    <nc r="T8"/>
  </rcc>
  <rcc rId="2266" sId="1">
    <oc r="U8">
      <f>U9+U10+U12+U11</f>
    </oc>
    <nc r="U8"/>
  </rcc>
  <rcc rId="2267" sId="1">
    <oc r="V8">
      <f>V9+V10+V12+V11</f>
    </oc>
    <nc r="V8"/>
  </rcc>
  <rcc rId="2268" sId="1">
    <oc r="W8">
      <f>W9+W10+W12+W11</f>
    </oc>
    <nc r="W8"/>
  </rcc>
  <rcc rId="2269" sId="1">
    <oc r="X8">
      <f>X9+X10+X12+X11</f>
    </oc>
    <nc r="X8"/>
  </rcc>
  <rcc rId="2270" sId="1">
    <oc r="Y8">
      <f>Y9+Y10+Y12+Y11</f>
    </oc>
    <nc r="Y8"/>
  </rcc>
  <rcc rId="2271" sId="1">
    <oc r="Z8">
      <f>Z9+Z10+Z12+Z11</f>
    </oc>
    <nc r="Z8"/>
  </rcc>
  <rcc rId="2272" sId="1">
    <oc r="AA8">
      <f>AA9+AA10+AA12+AA11</f>
    </oc>
    <nc r="AA8"/>
  </rcc>
  <rcc rId="2273" sId="1">
    <oc r="AB8">
      <f>AB9+AB10+AB12+AB11</f>
    </oc>
    <nc r="AB8"/>
  </rcc>
  <rcc rId="2274" sId="1">
    <oc r="AC8">
      <f>AC9+AC10+AC12+AC11</f>
    </oc>
    <nc r="AC8"/>
  </rcc>
  <rcc rId="2275" sId="1">
    <oc r="AD8">
      <f>AD9+AD10+AD12+AD11</f>
    </oc>
    <nc r="AD8"/>
  </rcc>
  <rcc rId="2276" sId="1">
    <oc r="AE8">
      <f>AE9+AE10+AE12+AE11</f>
    </oc>
    <nc r="AE8"/>
  </rcc>
  <rcc rId="2277" sId="1">
    <oc r="AF8">
      <f>AF9+AF10+AF12+AF11</f>
    </oc>
    <nc r="AF8"/>
  </rcc>
  <rcc rId="2278" sId="1">
    <oc r="AG8">
      <f>AG9+AG10+AG12+AG11</f>
    </oc>
    <nc r="AG8"/>
  </rcc>
  <rcc rId="2279" sId="1">
    <oc r="C9" t="inlineStr">
      <is>
        <t>федеральный бюджет</t>
      </is>
    </oc>
    <nc r="C9"/>
  </rcc>
  <rcc rId="2280" sId="1">
    <oc r="D9">
      <f>J9+L9+N9+P9+R9+T9+V9+X9+Z9+AB9+AD9+AF9</f>
    </oc>
    <nc r="D9"/>
  </rcc>
  <rcc rId="2281" sId="1">
    <oc r="E9">
      <f>J9+L9+N9</f>
    </oc>
    <nc r="E9"/>
  </rcc>
  <rcc rId="2282" sId="1">
    <oc r="F9">
      <f>G9</f>
    </oc>
    <nc r="F9"/>
  </rcc>
  <rcc rId="2283" sId="1">
    <oc r="G9">
      <f>K9+M9+O9+Q9+S9+U9+W9+Y9+AA9+AC9+AE9+AG9</f>
    </oc>
    <nc r="G9"/>
  </rcc>
  <rcc rId="2284" sId="1">
    <oc r="H9">
      <f>IFERROR(G9/D9*100,0)</f>
    </oc>
    <nc r="H9"/>
  </rcc>
  <rcc rId="2285" sId="1">
    <oc r="I9">
      <f>IFERROR(G9/E9*100,0)</f>
    </oc>
    <nc r="I9"/>
  </rcc>
  <rcc rId="2286" sId="1">
    <oc r="J9">
      <f>J15+J20+J34</f>
    </oc>
    <nc r="J9"/>
  </rcc>
  <rcc rId="2287" sId="1">
    <oc r="K9">
      <f>K15+K20+K34</f>
    </oc>
    <nc r="K9"/>
  </rcc>
  <rcc rId="2288" sId="1">
    <oc r="L9">
      <f>L15+L20+L34</f>
    </oc>
    <nc r="L9"/>
  </rcc>
  <rcc rId="2289" sId="1">
    <oc r="M9">
      <f>M15+M20+M34</f>
    </oc>
    <nc r="M9"/>
  </rcc>
  <rcc rId="2290" sId="1">
    <oc r="N9">
      <f>N15+N20+N34</f>
    </oc>
    <nc r="N9"/>
  </rcc>
  <rcc rId="2291" sId="1">
    <oc r="O9">
      <f>O15+O20+O34</f>
    </oc>
    <nc r="O9"/>
  </rcc>
  <rcc rId="2292" sId="1">
    <oc r="P9">
      <f>P15+P20+P34</f>
    </oc>
    <nc r="P9"/>
  </rcc>
  <rcc rId="2293" sId="1">
    <oc r="Q9">
      <f>Q15+Q20+Q34</f>
    </oc>
    <nc r="Q9"/>
  </rcc>
  <rcc rId="2294" sId="1">
    <oc r="R9">
      <f>R15+R20+R34</f>
    </oc>
    <nc r="R9"/>
  </rcc>
  <rcc rId="2295" sId="1">
    <oc r="S9">
      <f>S15+S20+S34</f>
    </oc>
    <nc r="S9"/>
  </rcc>
  <rcc rId="2296" sId="1">
    <oc r="T9">
      <f>T15+T20+T34</f>
    </oc>
    <nc r="T9"/>
  </rcc>
  <rcc rId="2297" sId="1">
    <oc r="U9">
      <f>U15+U20+U34</f>
    </oc>
    <nc r="U9"/>
  </rcc>
  <rcc rId="2298" sId="1">
    <oc r="V9">
      <f>V15+V20+V34</f>
    </oc>
    <nc r="V9"/>
  </rcc>
  <rcc rId="2299" sId="1">
    <oc r="W9">
      <f>W15+W20+W34</f>
    </oc>
    <nc r="W9"/>
  </rcc>
  <rcc rId="2300" sId="1">
    <oc r="X9">
      <f>X15+X20+X34</f>
    </oc>
    <nc r="X9"/>
  </rcc>
  <rcc rId="2301" sId="1">
    <oc r="Y9">
      <f>Y15+Y20+Y34</f>
    </oc>
    <nc r="Y9"/>
  </rcc>
  <rcc rId="2302" sId="1">
    <oc r="Z9">
      <f>Z15+Z20+Z34</f>
    </oc>
    <nc r="Z9"/>
  </rcc>
  <rcc rId="2303" sId="1">
    <oc r="AA9">
      <f>AA15+AA20+AA34</f>
    </oc>
    <nc r="AA9"/>
  </rcc>
  <rcc rId="2304" sId="1">
    <oc r="AB9">
      <f>AB15+AB20+AB34</f>
    </oc>
    <nc r="AB9"/>
  </rcc>
  <rcc rId="2305" sId="1">
    <oc r="AC9">
      <f>AC15+AC20+AC34</f>
    </oc>
    <nc r="AC9"/>
  </rcc>
  <rcc rId="2306" sId="1">
    <oc r="AD9">
      <f>AD15+AD20+AD34</f>
    </oc>
    <nc r="AD9"/>
  </rcc>
  <rcc rId="2307" sId="1">
    <oc r="AE9">
      <f>AE15+AE20+AE34</f>
    </oc>
    <nc r="AE9"/>
  </rcc>
  <rcc rId="2308" sId="1">
    <oc r="AF9">
      <f>AF15+AF20+AF34</f>
    </oc>
    <nc r="AF9"/>
  </rcc>
  <rcc rId="2309" sId="1">
    <oc r="AG9">
      <f>AG15+AG20+AG34</f>
    </oc>
    <nc r="AG9"/>
  </rcc>
  <rcc rId="2310" sId="1">
    <oc r="C10" t="inlineStr">
      <is>
        <t>бюджет автономного округа</t>
      </is>
    </oc>
    <nc r="C10"/>
  </rcc>
  <rcc rId="2311" sId="1">
    <oc r="D10">
      <f>J10+L10+N10+P10+R10+T10+V10+X10+Z10+AB10+AD10+AF10</f>
    </oc>
    <nc r="D10"/>
  </rcc>
  <rcc rId="2312" sId="1">
    <oc r="E10">
      <f>J10+L10+N10</f>
    </oc>
    <nc r="E10"/>
  </rcc>
  <rcc rId="2313" sId="1">
    <oc r="F10">
      <f>G10</f>
    </oc>
    <nc r="F10"/>
  </rcc>
  <rcc rId="2314" sId="1">
    <oc r="G10">
      <f>K10+M10+O10+Q10+S10+U10+W10+Y10+AA10+AC10+AE10+AG10</f>
    </oc>
    <nc r="G10"/>
  </rcc>
  <rcc rId="2315" sId="1">
    <oc r="H10">
      <f>IFERROR(G10/D10*100,0)</f>
    </oc>
    <nc r="H10"/>
  </rcc>
  <rcc rId="2316" sId="1">
    <oc r="I10">
      <f>IFERROR(G10/E10*100,0)</f>
    </oc>
    <nc r="I10"/>
  </rcc>
  <rcc rId="2317" sId="1">
    <oc r="J10">
      <f>J16+J21+J35+J72</f>
    </oc>
    <nc r="J10"/>
  </rcc>
  <rcc rId="2318" sId="1">
    <oc r="K10">
      <f>K16+K21+K35+K72</f>
    </oc>
    <nc r="K10"/>
  </rcc>
  <rcc rId="2319" sId="1">
    <oc r="L10">
      <f>L16+L21+L35+L72</f>
    </oc>
    <nc r="L10"/>
  </rcc>
  <rcc rId="2320" sId="1">
    <oc r="M10">
      <f>M16+M21+M35+M72</f>
    </oc>
    <nc r="M10"/>
  </rcc>
  <rcc rId="2321" sId="1">
    <oc r="N10">
      <f>N16+N21+N35+N72</f>
    </oc>
    <nc r="N10"/>
  </rcc>
  <rcc rId="2322" sId="1">
    <oc r="O10">
      <f>O16+O21+O35+O72</f>
    </oc>
    <nc r="O10"/>
  </rcc>
  <rcc rId="2323" sId="1">
    <oc r="P10">
      <f>P16+P21+P35+P72</f>
    </oc>
    <nc r="P10"/>
  </rcc>
  <rcc rId="2324" sId="1">
    <oc r="Q10">
      <f>Q16+Q21+Q35+Q72</f>
    </oc>
    <nc r="Q10"/>
  </rcc>
  <rcc rId="2325" sId="1">
    <oc r="R10">
      <f>R16+R21+R35+R72</f>
    </oc>
    <nc r="R10"/>
  </rcc>
  <rcc rId="2326" sId="1">
    <oc r="S10">
      <f>S16+S21+S35+S72</f>
    </oc>
    <nc r="S10"/>
  </rcc>
  <rcc rId="2327" sId="1">
    <oc r="T10">
      <f>T16+T21+T35+T72</f>
    </oc>
    <nc r="T10"/>
  </rcc>
  <rcc rId="2328" sId="1">
    <oc r="U10">
      <f>U16+U21+U35+U72</f>
    </oc>
    <nc r="U10"/>
  </rcc>
  <rcc rId="2329" sId="1">
    <oc r="V10">
      <f>V16+V21+V35+V72</f>
    </oc>
    <nc r="V10"/>
  </rcc>
  <rcc rId="2330" sId="1">
    <oc r="W10">
      <f>W16+W21+W35+W72</f>
    </oc>
    <nc r="W10"/>
  </rcc>
  <rcc rId="2331" sId="1">
    <oc r="X10">
      <f>X16+X21+X35+X72</f>
    </oc>
    <nc r="X10"/>
  </rcc>
  <rcc rId="2332" sId="1">
    <oc r="Y10">
      <f>Y16+Y21+Y35+Y72</f>
    </oc>
    <nc r="Y10"/>
  </rcc>
  <rcc rId="2333" sId="1">
    <oc r="Z10">
      <f>Z16+Z21+Z35+Z72</f>
    </oc>
    <nc r="Z10"/>
  </rcc>
  <rcc rId="2334" sId="1">
    <oc r="AA10">
      <f>AA16+AA21+AA35+AA72</f>
    </oc>
    <nc r="AA10"/>
  </rcc>
  <rcc rId="2335" sId="1">
    <oc r="AB10">
      <f>AB16+AB21+AB35+AB72</f>
    </oc>
    <nc r="AB10"/>
  </rcc>
  <rcc rId="2336" sId="1">
    <oc r="AC10">
      <f>AC16+AC21+AC35+AC72</f>
    </oc>
    <nc r="AC10"/>
  </rcc>
  <rcc rId="2337" sId="1">
    <oc r="AD10">
      <f>AD16+AD21+AD35+AD72</f>
    </oc>
    <nc r="AD10"/>
  </rcc>
  <rcc rId="2338" sId="1">
    <oc r="AE10">
      <f>AE16+AE21+AE35+AE72</f>
    </oc>
    <nc r="AE10"/>
  </rcc>
  <rcc rId="2339" sId="1">
    <oc r="AF10">
      <f>AF16+AF21+AF35+AF72</f>
    </oc>
    <nc r="AF10"/>
  </rcc>
  <rcc rId="2340" sId="1">
    <oc r="AG10">
      <f>AG16+AG21+AG35+AG72</f>
    </oc>
    <nc r="AG10"/>
  </rcc>
  <rcc rId="2341" sId="1">
    <oc r="C11" t="inlineStr">
      <is>
        <t>бюджет города Когалыма</t>
      </is>
    </oc>
    <nc r="C11"/>
  </rcc>
  <rcc rId="2342" sId="1">
    <oc r="D11">
      <f>J11+L11+N11+P11+R11+T11+V11+X11+Z11+AB11+AD11+AF11</f>
    </oc>
    <nc r="D11"/>
  </rcc>
  <rcc rId="2343" sId="1">
    <oc r="E11">
      <f>J11+L11+N11</f>
    </oc>
    <nc r="E11"/>
  </rcc>
  <rcc rId="2344" sId="1">
    <oc r="F11">
      <f>G11</f>
    </oc>
    <nc r="F11"/>
  </rcc>
  <rcc rId="2345" sId="1">
    <oc r="G11">
      <f>K11+M11+O11+Q11+S11+U11+W11+Y11+AA11+AC11+AE11+AG11</f>
    </oc>
    <nc r="G11"/>
  </rcc>
  <rcc rId="2346" sId="1">
    <oc r="H11">
      <f>IFERROR(G11/D11*100,0)</f>
    </oc>
    <nc r="H11"/>
  </rcc>
  <rcc rId="2347" sId="1">
    <oc r="I11">
      <f>IFERROR(G11/E11*100,0)</f>
    </oc>
    <nc r="I11"/>
  </rcc>
  <rcc rId="2348" sId="1">
    <oc r="J11">
      <f>J18+J22+J36+J73+J80+J93+J100</f>
    </oc>
    <nc r="J11"/>
  </rcc>
  <rcc rId="2349" sId="1">
    <oc r="K11">
      <f>K18+K22+K36+K73+K80+K93+K100</f>
    </oc>
    <nc r="K11"/>
  </rcc>
  <rcc rId="2350" sId="1">
    <oc r="L11">
      <f>L18+L22+L36+L73+L80+L93+L100</f>
    </oc>
    <nc r="L11"/>
  </rcc>
  <rcc rId="2351" sId="1">
    <oc r="M11">
      <f>M18+M22+M36+M73+M80+M93+M100</f>
    </oc>
    <nc r="M11"/>
  </rcc>
  <rcc rId="2352" sId="1">
    <oc r="N11">
      <f>N18+N22+N36+N73+N80+N93+N100</f>
    </oc>
    <nc r="N11"/>
  </rcc>
  <rcc rId="2353" sId="1">
    <oc r="O11">
      <f>O18+O22+O36+O73+O80+O93+O100</f>
    </oc>
    <nc r="O11"/>
  </rcc>
  <rcc rId="2354" sId="1">
    <oc r="P11">
      <f>P18+P22+P36+P73+P80+P93+P100</f>
    </oc>
    <nc r="P11"/>
  </rcc>
  <rcc rId="2355" sId="1">
    <oc r="Q11">
      <f>Q18+Q22+Q36+Q73+Q80+Q93+Q100</f>
    </oc>
    <nc r="Q11"/>
  </rcc>
  <rcc rId="2356" sId="1">
    <oc r="R11">
      <f>R18+R22+R36+R73+R80+R93+R100</f>
    </oc>
    <nc r="R11"/>
  </rcc>
  <rcc rId="2357" sId="1">
    <oc r="S11">
      <f>S18+S22+S36+S73+S80+S93+S100</f>
    </oc>
    <nc r="S11"/>
  </rcc>
  <rcc rId="2358" sId="1">
    <oc r="T11">
      <f>T18+T22+T36+T73+T80+T93+T100</f>
    </oc>
    <nc r="T11"/>
  </rcc>
  <rcc rId="2359" sId="1">
    <oc r="U11">
      <f>U18+U22+U36+U73+U80+U93+U100</f>
    </oc>
    <nc r="U11"/>
  </rcc>
  <rcc rId="2360" sId="1">
    <oc r="V11">
      <f>V18+V22+V36+V73+V80+V93+V100</f>
    </oc>
    <nc r="V11"/>
  </rcc>
  <rcc rId="2361" sId="1">
    <oc r="W11">
      <f>W18+W22+W36+W73+W80+W93+W100</f>
    </oc>
    <nc r="W11"/>
  </rcc>
  <rcc rId="2362" sId="1">
    <oc r="X11">
      <f>X18+X22+X36+X73+X80+X93+X100</f>
    </oc>
    <nc r="X11"/>
  </rcc>
  <rcc rId="2363" sId="1">
    <oc r="Y11">
      <f>Y18+Y22+Y36+Y73+Y80+Y93+Y100</f>
    </oc>
    <nc r="Y11"/>
  </rcc>
  <rcc rId="2364" sId="1">
    <oc r="Z11">
      <f>Z18+Z22+Z36+Z73+Z80+Z93+Z100</f>
    </oc>
    <nc r="Z11"/>
  </rcc>
  <rcc rId="2365" sId="1">
    <oc r="AA11">
      <f>AA18+AA22+AA36+AA73+AA80+AA93+AA100</f>
    </oc>
    <nc r="AA11"/>
  </rcc>
  <rcc rId="2366" sId="1">
    <oc r="AB11">
      <f>AB18+AB22+AB36+AB73+AB80+AB93+AB100</f>
    </oc>
    <nc r="AB11"/>
  </rcc>
  <rcc rId="2367" sId="1">
    <oc r="AC11">
      <f>AC18+AC22+AC36+AC73+AC80+AC93+AC100</f>
    </oc>
    <nc r="AC11"/>
  </rcc>
  <rcc rId="2368" sId="1">
    <oc r="AD11">
      <f>AD18+AD22+AD36+AD73+AD80+AD93+AD100</f>
    </oc>
    <nc r="AD11"/>
  </rcc>
  <rcc rId="2369" sId="1">
    <oc r="AE11">
      <f>AE18+AE22+AE36+AE73+AE80+AE93+AE100</f>
    </oc>
    <nc r="AE11"/>
  </rcc>
  <rcc rId="2370" sId="1">
    <oc r="AF11">
      <f>AF18+AF22+AF36+AF73+AF80+AF93+AF100</f>
    </oc>
    <nc r="AF11"/>
  </rcc>
  <rcc rId="2371" sId="1">
    <oc r="AG11">
      <f>AG18+AG22+AG36+AG73+AG80+AG93+AG100</f>
    </oc>
    <nc r="AG11"/>
  </rcc>
  <rcc rId="2372" sId="1">
    <oc r="C12" t="inlineStr">
      <is>
        <t>внебюджетные источики</t>
      </is>
    </oc>
    <nc r="C12"/>
  </rcc>
  <rcc rId="2373" sId="1">
    <oc r="D12">
      <f>J12+L12+N12+P12+R12+T12+V12+X12+Z12+AB12+AD12+AF12</f>
    </oc>
    <nc r="D12"/>
  </rcc>
  <rcc rId="2374" sId="1">
    <oc r="E12">
      <f>J12+L12+N12</f>
    </oc>
    <nc r="E12"/>
  </rcc>
  <rcc rId="2375" sId="1">
    <oc r="F12">
      <f>G12</f>
    </oc>
    <nc r="F12"/>
  </rcc>
  <rcc rId="2376" sId="1">
    <oc r="G12">
      <f>K12+M12+O12+Q12+S12+U12+W12+Y12+AA12+AC12+AE12+AG12</f>
    </oc>
    <nc r="G12"/>
  </rcc>
  <rcc rId="2377" sId="1">
    <oc r="H12">
      <f>IFERROR(G12/D12*100,0)</f>
    </oc>
    <nc r="H12"/>
  </rcc>
  <rcc rId="2378" sId="1">
    <oc r="I12">
      <f>IFERROR(G12/E12*100,0)</f>
    </oc>
    <nc r="I12"/>
  </rcc>
  <rcc rId="2379" sId="1">
    <oc r="J12">
      <f>J37</f>
    </oc>
    <nc r="J12"/>
  </rcc>
  <rcc rId="2380" sId="1">
    <oc r="K12">
      <f>K37</f>
    </oc>
    <nc r="K12"/>
  </rcc>
  <rcc rId="2381" sId="1">
    <oc r="L12">
      <f>L37</f>
    </oc>
    <nc r="L12"/>
  </rcc>
  <rcc rId="2382" sId="1">
    <oc r="M12">
      <f>M37</f>
    </oc>
    <nc r="M12"/>
  </rcc>
  <rcc rId="2383" sId="1">
    <oc r="N12">
      <f>N37</f>
    </oc>
    <nc r="N12"/>
  </rcc>
  <rcc rId="2384" sId="1">
    <oc r="O12">
      <f>O37</f>
    </oc>
    <nc r="O12"/>
  </rcc>
  <rcc rId="2385" sId="1">
    <oc r="P12">
      <f>P37</f>
    </oc>
    <nc r="P12"/>
  </rcc>
  <rcc rId="2386" sId="1">
    <oc r="Q12">
      <f>Q37</f>
    </oc>
    <nc r="Q12"/>
  </rcc>
  <rcc rId="2387" sId="1">
    <oc r="R12">
      <f>R37</f>
    </oc>
    <nc r="R12"/>
  </rcc>
  <rcc rId="2388" sId="1">
    <oc r="S12">
      <f>S37</f>
    </oc>
    <nc r="S12"/>
  </rcc>
  <rcc rId="2389" sId="1">
    <oc r="T12">
      <f>T37</f>
    </oc>
    <nc r="T12"/>
  </rcc>
  <rcc rId="2390" sId="1">
    <oc r="U12">
      <f>U37</f>
    </oc>
    <nc r="U12"/>
  </rcc>
  <rcc rId="2391" sId="1">
    <oc r="V12">
      <f>V37</f>
    </oc>
    <nc r="V12"/>
  </rcc>
  <rcc rId="2392" sId="1">
    <oc r="W12">
      <f>W37</f>
    </oc>
    <nc r="W12"/>
  </rcc>
  <rcc rId="2393" sId="1">
    <oc r="X12">
      <f>X37</f>
    </oc>
    <nc r="X12"/>
  </rcc>
  <rcc rId="2394" sId="1">
    <oc r="Y12">
      <f>Y37</f>
    </oc>
    <nc r="Y12"/>
  </rcc>
  <rcc rId="2395" sId="1">
    <oc r="Z12">
      <f>Z37</f>
    </oc>
    <nc r="Z12"/>
  </rcc>
  <rcc rId="2396" sId="1">
    <oc r="AA12">
      <f>AA37</f>
    </oc>
    <nc r="AA12"/>
  </rcc>
  <rcc rId="2397" sId="1">
    <oc r="AB12">
      <f>AB37</f>
    </oc>
    <nc r="AB12"/>
  </rcc>
  <rcc rId="2398" sId="1">
    <oc r="AC12">
      <f>AC37</f>
    </oc>
    <nc r="AC12"/>
  </rcc>
  <rcc rId="2399" sId="1">
    <oc r="AD12">
      <f>AD37</f>
    </oc>
    <nc r="AD12"/>
  </rcc>
  <rcc rId="2400" sId="1">
    <oc r="AE12">
      <f>AE37</f>
    </oc>
    <nc r="AE12"/>
  </rcc>
  <rcc rId="2401" sId="1">
    <oc r="AF12">
      <f>AF37</f>
    </oc>
    <nc r="AF12"/>
  </rcc>
  <rcc rId="2402" sId="1">
    <oc r="AG12">
      <f>AG37</f>
    </oc>
    <nc r="AG12"/>
  </rcc>
  <rcc rId="2403" sId="1">
    <oc r="B13" t="inlineStr">
      <is>
        <t>Направление (подпрограмма) «Общее образование»</t>
      </is>
    </oc>
    <nc r="B13"/>
  </rcc>
  <rcc rId="2404" sId="1">
    <oc r="A14" t="inlineStr">
      <is>
        <t>РП 1.1</t>
      </is>
    </oc>
    <nc r="A14"/>
  </rcc>
  <rcc rId="2405" sId="1">
    <oc r="B14" t="inlineStr">
      <is>
        <t>Региональный проект «Создание условий для обучения, отдыха и оздоровления детей и молодежи» / Создана средняя общеобразовательная школа в г. Когалыме (Общеобразовательная организация с
универсальной безбарьерной средой)» (корректировка, привязка проекта «Средняя общеобразовательная
школа в микрорайоне 32 г. Сургута» шифр 1541-ПИ.00.32</t>
      </is>
    </oc>
    <nc r="B14"/>
  </rcc>
  <rcc rId="2406" sId="1">
    <oc r="C14" t="inlineStr">
      <is>
        <t>Всего</t>
      </is>
    </oc>
    <nc r="C14"/>
  </rcc>
  <rcc rId="2407" sId="1">
    <oc r="D14">
      <f>D16+D18+D15+D17</f>
    </oc>
    <nc r="D14"/>
  </rcc>
  <rcc rId="2408" sId="1">
    <oc r="E14">
      <f>E16+E18+E15+E17</f>
    </oc>
    <nc r="E14"/>
  </rcc>
  <rcc rId="2409" sId="1">
    <oc r="F14">
      <f>F16+F18+F15+F17</f>
    </oc>
    <nc r="F14"/>
  </rcc>
  <rcc rId="2410" sId="1">
    <oc r="G14">
      <f>G16+G18+G15+G17</f>
    </oc>
    <nc r="G14"/>
  </rcc>
  <rcc rId="2411" sId="1">
    <oc r="H14">
      <f>H16+H18+H15+H17</f>
    </oc>
    <nc r="H14"/>
  </rcc>
  <rcc rId="2412" sId="1">
    <oc r="I14">
      <f>IFERROR(G14/E14*100,0)</f>
    </oc>
    <nc r="I14"/>
  </rcc>
  <rcc rId="2413" sId="1">
    <oc r="J14">
      <f>J16+J18+J15+J17</f>
    </oc>
    <nc r="J14"/>
  </rcc>
  <rcc rId="2414" sId="1">
    <oc r="K14">
      <f>K16+K18+K15+K17</f>
    </oc>
    <nc r="K14"/>
  </rcc>
  <rcc rId="2415" sId="1">
    <oc r="L14">
      <f>L16+L18+L15+L17</f>
    </oc>
    <nc r="L14"/>
  </rcc>
  <rcc rId="2416" sId="1">
    <oc r="M14">
      <f>M16+M18+M15+M17</f>
    </oc>
    <nc r="M14"/>
  </rcc>
  <rcc rId="2417" sId="1">
    <oc r="N14">
      <f>N16+N18+N15+N17</f>
    </oc>
    <nc r="N14"/>
  </rcc>
  <rcc rId="2418" sId="1">
    <oc r="O14">
      <f>O16+O18+O15+O17</f>
    </oc>
    <nc r="O14"/>
  </rcc>
  <rcc rId="2419" sId="1">
    <oc r="P14">
      <f>P16+P18+P15+P17</f>
    </oc>
    <nc r="P14"/>
  </rcc>
  <rcc rId="2420" sId="1">
    <oc r="Q14">
      <f>Q16+Q18+Q15+Q17</f>
    </oc>
    <nc r="Q14"/>
  </rcc>
  <rcc rId="2421" sId="1">
    <oc r="R14">
      <f>R16+R18+R15+R17</f>
    </oc>
    <nc r="R14"/>
  </rcc>
  <rcc rId="2422" sId="1">
    <oc r="S14">
      <f>S16+S18+S15+S17</f>
    </oc>
    <nc r="S14"/>
  </rcc>
  <rcc rId="2423" sId="1">
    <oc r="T14">
      <f>T16+T18+T15+T17</f>
    </oc>
    <nc r="T14"/>
  </rcc>
  <rcc rId="2424" sId="1">
    <oc r="U14">
      <f>U16+U18+U15+U17</f>
    </oc>
    <nc r="U14"/>
  </rcc>
  <rcc rId="2425" sId="1">
    <oc r="V14">
      <f>V16+V18+V15+V17</f>
    </oc>
    <nc r="V14"/>
  </rcc>
  <rcc rId="2426" sId="1">
    <oc r="W14">
      <f>W16+W18+W15+W17</f>
    </oc>
    <nc r="W14"/>
  </rcc>
  <rcc rId="2427" sId="1">
    <oc r="X14">
      <f>X16+X18+X15+X17</f>
    </oc>
    <nc r="X14"/>
  </rcc>
  <rcc rId="2428" sId="1">
    <oc r="Y14">
      <f>Y16+Y18+Y15+Y17</f>
    </oc>
    <nc r="Y14"/>
  </rcc>
  <rcc rId="2429" sId="1">
    <oc r="Z14">
      <f>Z16+Z18+Z15+Z17</f>
    </oc>
    <nc r="Z14"/>
  </rcc>
  <rcc rId="2430" sId="1">
    <oc r="AA14">
      <f>AA16+AA18+AA15+AA17</f>
    </oc>
    <nc r="AA14"/>
  </rcc>
  <rcc rId="2431" sId="1">
    <oc r="AB14">
      <f>AB16+AB18+AB15+AB17</f>
    </oc>
    <nc r="AB14"/>
  </rcc>
  <rcc rId="2432" sId="1">
    <oc r="AC14">
      <f>AC16+AC18+AC15+AC17</f>
    </oc>
    <nc r="AC14"/>
  </rcc>
  <rcc rId="2433" sId="1">
    <oc r="AD14">
      <f>AD16+AD18+AD15+AD17</f>
    </oc>
    <nc r="AD14"/>
  </rcc>
  <rcc rId="2434" sId="1">
    <oc r="AE14">
      <f>AE16+AE18+AE15+AE17</f>
    </oc>
    <nc r="AE14"/>
  </rcc>
  <rcc rId="2435" sId="1">
    <oc r="AF14">
      <f>AF16+AF18+AF15+AF17</f>
    </oc>
    <nc r="AF14"/>
  </rcc>
  <rcc rId="2436" sId="1">
    <oc r="AG14">
      <f>AG16+AG18+AG15+AG17</f>
    </oc>
    <nc r="AG14"/>
  </rcc>
  <rcc rId="2437" sId="1">
    <oc r="AH14" t="inlineStr">
      <is>
        <t>1. На отчетную дату ведется исполнение муниципального контракта №0187200001721001483 от 14.10.2021 (эл/а) заключенного с Обществом с ограниченной ответственностью "СИБВИТОСЕРВИС" город Сургут на выполнение проектно-изыскательских и строительно-монтажных работ по объекту, из них:
1.1. Сроки выполнения работ:
- 1 этап ПИР – с даты заключения контракта по 31.08.2023 (на отчетную дату этап завершен); 
- 2 этап СМР – с 01.09.2023 по 10.12.2025, из них:
- охранно-спасательные археологические работы, строительно-монтажные работы, пусконаладочные работы и поставка и монтаж оборудования с 01.09.2022 по 01.12.2025;
- ввод объекта в эксплуатацию с 01.12.2025 по 10.12.2025.
1.2. Цена контракта 3 114 407,6 тыс. руб. из них:
- 1 этап ПИР – 34 981,9 тыс. руб. (на отчетную дату этап завершен);
- 2 этап СМР – 3 079 425,7 тыс. руб.
1.3. Аванс по контракту составляет 749 783,2 тыс. руб., из них остаток аванса на 01.03.2025 - 557 354,1 тыс. руб.
1.4. На отчетную дату принято работ на сумму 799 301,4 тыс. руб. из них:
- 1 этап ПИР – 34 981,9 тыс. руб. – исполнен в полном объеме;
- 2 этап СМР – 764 319,5 тыс. руб. – готовность – 34%;
1.5. На отчетную дату кассовые расходы (в том числе аванс) составили 1 356 655,5 тыс. руб. из них:
- 1 этап ПИР – 34 981,9 тыс. руб.;
- 2 этап СМР – 1 321 673,6 тыс. руб.
2. Степень готовности объекта:
2.1 Проектно-изыскательские работы – готовность 100%, из них:
- положительное заключение государственной экспертизы результатов инженерных изысканий и проектной документации (без смет) от 23.12.2022 №86-1-1-3-091907-2022;
- положительное заключение государственной экспертизы о достоверности сметной стоимости строительства объекта от 22.11.2024 №86-1-1-2-069258-2024;
- выполнение проектно-изыскательских работ по 1 этапу контракта выполнено с нарушением сроков выполнения работ подрядной организацией, выставлено 12-ть претензий об уплате неустойки на общую сумму 11 731,48 тыс. руб.
2.2 Строительство объекта - готовность 34%:
СМР: Выполнены 100%: ж/б конструкции цокольного, 1, 2 этажей, наружный водопровод, наружное электроснабжение, тепловые сети, связь. 
Ведутся работы: бетонирование плиты перекрытия 3 этажа - 52%; бетонирование колонн и диафрагм жесткости 3 этажа – 90%; бетонирование конструкций 4 этажа - 12%; кирпичная кладка наружных стен 1 этажа – 98%; кирпичная кладка наружных стен 2 этажа – 43%; кирпичная кладка перегородок 1-2 этажей -42%; наружные сети канализации К1, К2 – 60%; благоустройство территории – 17%; монтаж металлоконструкций перекрытия - 32%, прокладка вентиляционных коробов 1 этажа -21%; монтаж оконных блоков 1 этажа - 39%.
3. Планируемая дата ввода объекта в эксплуатацию - 10.12.2025.
II) Муниципальный контракт №Кг-38.22 от 12.04.2022 на технологическое присоединение к электрическим сетям на сумму 8,13 тыс. руб, срок оказания услуг 1 год. Исполнение контракта возможно после завершения строительства объекта.</t>
      </is>
    </oc>
    <nc r="AH14"/>
  </rcc>
  <rcc rId="2438" sId="1">
    <oc r="C15" t="inlineStr">
      <is>
        <t>федеральный бюджет</t>
      </is>
    </oc>
    <nc r="C15"/>
  </rcc>
  <rcc rId="2439" sId="1">
    <oc r="D15">
      <f>SUM(J15,L15,N15,P15,R15,T15,V15,X15,Z15,AB15,AD15,AF15)</f>
    </oc>
    <nc r="D15"/>
  </rcc>
  <rcc rId="2440" sId="1">
    <oc r="E15">
      <f>J15+L15+N15+P15</f>
    </oc>
    <nc r="E15"/>
  </rcc>
  <rcc rId="2441" sId="1">
    <oc r="F15">
      <f>G15</f>
    </oc>
    <nc r="F15"/>
  </rcc>
  <rcc rId="2442" sId="1">
    <oc r="G15">
      <f>SUM(K15,M15,O15,Q15,S15,U15,W15,Y15,AA15,AC15,AE15,AG15)</f>
    </oc>
    <nc r="G15"/>
  </rcc>
  <rcc rId="2443" sId="1">
    <oc r="H15">
      <f>IFERROR(G15/D15*100,0)</f>
    </oc>
    <nc r="H15"/>
  </rcc>
  <rcc rId="2444" sId="1">
    <oc r="I15">
      <f>IFERROR(G15/E15*100,0)</f>
    </oc>
    <nc r="I15"/>
  </rcc>
  <rcc rId="2445" sId="1" numFmtId="4">
    <oc r="J15">
      <v>0</v>
    </oc>
    <nc r="J15"/>
  </rcc>
  <rcc rId="2446" sId="1" numFmtId="4">
    <oc r="K15">
      <v>0</v>
    </oc>
    <nc r="K15"/>
  </rcc>
  <rcc rId="2447" sId="1" numFmtId="4">
    <oc r="L15">
      <v>0</v>
    </oc>
    <nc r="L15"/>
  </rcc>
  <rcc rId="2448" sId="1" numFmtId="4">
    <oc r="M15">
      <v>0</v>
    </oc>
    <nc r="M15"/>
  </rcc>
  <rcc rId="2449" sId="1" numFmtId="4">
    <oc r="N15">
      <v>4509.9639999999999</v>
    </oc>
    <nc r="N15"/>
  </rcc>
  <rcc rId="2450" sId="1" numFmtId="4">
    <oc r="O15">
      <v>0</v>
    </oc>
    <nc r="O15"/>
  </rcc>
  <rcc rId="2451" sId="1" numFmtId="4">
    <oc r="P15">
      <v>6013.2860000000001</v>
    </oc>
    <nc r="P15"/>
  </rcc>
  <rcc rId="2452" sId="1" numFmtId="4">
    <oc r="Q15">
      <v>0</v>
    </oc>
    <nc r="Q15"/>
  </rcc>
  <rcc rId="2453" sId="1" numFmtId="4">
    <oc r="R15">
      <v>560.548</v>
    </oc>
    <nc r="R15"/>
  </rcc>
  <rcc rId="2454" sId="1" numFmtId="4">
    <oc r="S15">
      <v>0</v>
    </oc>
    <nc r="S15"/>
  </rcc>
  <rcc rId="2455" sId="1" numFmtId="4">
    <oc r="T15">
      <v>0</v>
    </oc>
    <nc r="T15"/>
  </rcc>
  <rcc rId="2456" sId="1" numFmtId="4">
    <oc r="U15">
      <v>0</v>
    </oc>
    <nc r="U15"/>
  </rcc>
  <rcc rId="2457" sId="1" numFmtId="4">
    <oc r="V15">
      <v>0</v>
    </oc>
    <nc r="V15"/>
  </rcc>
  <rcc rId="2458" sId="1" numFmtId="4">
    <oc r="W15">
      <v>0</v>
    </oc>
    <nc r="W15"/>
  </rcc>
  <rcc rId="2459" sId="1" numFmtId="4">
    <oc r="X15">
      <v>0</v>
    </oc>
    <nc r="X15"/>
  </rcc>
  <rcc rId="2460" sId="1" numFmtId="4">
    <oc r="Y15">
      <v>0</v>
    </oc>
    <nc r="Y15"/>
  </rcc>
  <rcc rId="2461" sId="1" numFmtId="4">
    <oc r="Z15">
      <v>0</v>
    </oc>
    <nc r="Z15"/>
  </rcc>
  <rcc rId="2462" sId="1" numFmtId="4">
    <oc r="AA15">
      <v>0</v>
    </oc>
    <nc r="AA15"/>
  </rcc>
  <rcc rId="2463" sId="1" numFmtId="4">
    <oc r="AB15">
      <v>0</v>
    </oc>
    <nc r="AB15"/>
  </rcc>
  <rcc rId="2464" sId="1" numFmtId="4">
    <oc r="AC15">
      <v>0</v>
    </oc>
    <nc r="AC15"/>
  </rcc>
  <rcc rId="2465" sId="1" numFmtId="4">
    <oc r="AD15">
      <v>0</v>
    </oc>
    <nc r="AD15"/>
  </rcc>
  <rcc rId="2466" sId="1" numFmtId="4">
    <oc r="AE15">
      <v>0</v>
    </oc>
    <nc r="AE15"/>
  </rcc>
  <rcc rId="2467" sId="1" numFmtId="4">
    <oc r="AF15">
      <v>0</v>
    </oc>
    <nc r="AF15"/>
  </rcc>
  <rcc rId="2468" sId="1" numFmtId="4">
    <oc r="AG15">
      <v>0</v>
    </oc>
    <nc r="AG15"/>
  </rcc>
  <rcc rId="2469" sId="1">
    <oc r="C16" t="inlineStr">
      <is>
        <t>бюджет автономного округа</t>
      </is>
    </oc>
    <nc r="C16"/>
  </rcc>
  <rcc rId="2470" sId="1">
    <oc r="D16">
      <f>SUM(J16,L16,N16,P16,R16,T16,V16,X16,Z16,AB16,AD16,AF16)</f>
    </oc>
    <nc r="D16"/>
  </rcc>
  <rcc rId="2471" sId="1">
    <oc r="E16">
      <f>J16+L16+N16+P16</f>
    </oc>
    <nc r="E16"/>
  </rcc>
  <rcc rId="2472" sId="1">
    <oc r="F16">
      <f>G16</f>
    </oc>
    <nc r="F16"/>
  </rcc>
  <rcc rId="2473" sId="1">
    <oc r="G16">
      <f>SUM(K16,M16,O16,Q16,S16,U16,W16,Y16,AA16,AC16,AE16,AG16)</f>
    </oc>
    <nc r="G16"/>
  </rcc>
  <rcc rId="2474" sId="1">
    <oc r="H16">
      <f>IFERROR(G16/D16*100,0)</f>
    </oc>
    <nc r="H16"/>
  </rcc>
  <rcc rId="2475" sId="1">
    <oc r="I16">
      <f>IFERROR(G16/E16*100,0)</f>
    </oc>
    <nc r="I16"/>
  </rcc>
  <rcc rId="2476" sId="1" numFmtId="4">
    <oc r="J16">
      <v>0</v>
    </oc>
    <nc r="J16"/>
  </rcc>
  <rcc rId="2477" sId="1" numFmtId="4">
    <oc r="K16">
      <v>0</v>
    </oc>
    <nc r="K16"/>
  </rcc>
  <rcc rId="2478" sId="1" numFmtId="4">
    <oc r="L16">
      <v>0</v>
    </oc>
    <nc r="L16"/>
  </rcc>
  <rcc rId="2479" sId="1" numFmtId="4">
    <oc r="M16">
      <v>0</v>
    </oc>
    <nc r="M16"/>
  </rcc>
  <rcc rId="2480" sId="1" numFmtId="4">
    <oc r="N16">
      <v>12482.68</v>
    </oc>
    <nc r="N16"/>
  </rcc>
  <rcc rId="2481" sId="1" numFmtId="4">
    <oc r="O16">
      <v>12482.68</v>
    </oc>
    <nc r="O16"/>
  </rcc>
  <rcc rId="2482" sId="1" numFmtId="4">
    <oc r="P16">
      <v>16993.11</v>
    </oc>
    <nc r="P16"/>
  </rcc>
  <rcc rId="2483" sId="1" numFmtId="4">
    <oc r="Q16">
      <v>16396.66</v>
    </oc>
    <nc r="Q16"/>
  </rcc>
  <rcc rId="2484" sId="1" numFmtId="4">
    <oc r="R16">
      <v>14106.65</v>
    </oc>
    <nc r="R16"/>
  </rcc>
  <rcc rId="2485" sId="1" numFmtId="4">
    <oc r="S16">
      <v>0</v>
    </oc>
    <nc r="S16"/>
  </rcc>
  <rcc rId="2486" sId="1" numFmtId="4">
    <oc r="T16">
      <v>40999.68</v>
    </oc>
    <nc r="T16"/>
  </rcc>
  <rcc rId="2487" sId="1" numFmtId="4">
    <oc r="U16">
      <v>0</v>
    </oc>
    <nc r="U16"/>
  </rcc>
  <rcc rId="2488" sId="1" numFmtId="4">
    <oc r="V16">
      <v>47832.97</v>
    </oc>
    <nc r="V16"/>
  </rcc>
  <rcc rId="2489" sId="1" numFmtId="4">
    <oc r="W16">
      <v>0</v>
    </oc>
    <nc r="W16"/>
  </rcc>
  <rcc rId="2490" sId="1" numFmtId="4">
    <oc r="X16">
      <v>57399.552000000003</v>
    </oc>
    <nc r="X16"/>
  </rcc>
  <rcc rId="2491" sId="1" numFmtId="4">
    <oc r="Y16">
      <v>0</v>
    </oc>
    <nc r="Y16"/>
  </rcc>
  <rcc rId="2492" sId="1" numFmtId="4">
    <oc r="Z16">
      <v>72432.769</v>
    </oc>
    <nc r="Z16"/>
  </rcc>
  <rcc rId="2493" sId="1" numFmtId="4">
    <oc r="AA16">
      <v>0</v>
    </oc>
    <nc r="AA16"/>
  </rcc>
  <rcc rId="2494" sId="1" numFmtId="4">
    <oc r="AB16">
      <v>122999.042</v>
    </oc>
    <nc r="AB16"/>
  </rcc>
  <rcc rId="2495" sId="1" numFmtId="4">
    <oc r="AC16">
      <v>0</v>
    </oc>
    <nc r="AC16"/>
  </rcc>
  <rcc rId="2496" sId="1" numFmtId="4">
    <oc r="AD16">
      <v>150332.16200000001</v>
    </oc>
    <nc r="AD16"/>
  </rcc>
  <rcc rId="2497" sId="1" numFmtId="4">
    <oc r="AE16">
      <v>0</v>
    </oc>
    <nc r="AE16"/>
  </rcc>
  <rcc rId="2498" sId="1" numFmtId="4">
    <oc r="AF16">
      <v>758187.01</v>
    </oc>
    <nc r="AF16"/>
  </rcc>
  <rcc rId="2499" sId="1" numFmtId="4">
    <oc r="AG16">
      <v>0</v>
    </oc>
    <nc r="AG16"/>
  </rcc>
  <rcc rId="2500" sId="1">
    <oc r="C17" t="inlineStr">
      <is>
        <t>внебюджетные источники финансирования</t>
      </is>
    </oc>
    <nc r="C17"/>
  </rcc>
  <rcc rId="2501" sId="1">
    <oc r="D17">
      <f>SUM(J17,L17,N17,P17,R17,T17,V17,X17,Z17,AB17,AD17,AF17)</f>
    </oc>
    <nc r="D17"/>
  </rcc>
  <rcc rId="2502" sId="1">
    <oc r="E17">
      <f>J17+L17+N17+P17</f>
    </oc>
    <nc r="E17"/>
  </rcc>
  <rcc rId="2503" sId="1">
    <oc r="F17">
      <f>G17</f>
    </oc>
    <nc r="F17"/>
  </rcc>
  <rcc rId="2504" sId="1">
    <oc r="G17">
      <f>SUM(K17,M17,O17,Q17,S17,U17,W17,Y17,AA17,AC17,AE17,AG17)</f>
    </oc>
    <nc r="G17"/>
  </rcc>
  <rcc rId="2505" sId="1">
    <oc r="H17">
      <f>IFERROR(G17/D17*100,0)</f>
    </oc>
    <nc r="H17"/>
  </rcc>
  <rcc rId="2506" sId="1">
    <oc r="I17">
      <f>IFERROR(G17/E17*100,0)</f>
    </oc>
    <nc r="I17"/>
  </rcc>
  <rcc rId="2507" sId="1" numFmtId="4">
    <oc r="AF17">
      <v>321789</v>
    </oc>
    <nc r="AF17"/>
  </rcc>
  <rcc rId="2508" sId="1">
    <oc r="C18" t="inlineStr">
      <is>
        <t>бюджет города Когалыма</t>
      </is>
    </oc>
    <nc r="C18"/>
  </rcc>
  <rcc rId="2509" sId="1">
    <oc r="D18">
      <f>SUM(J18,L18,N18,P18,R18,T18,V18,X18,Z18,AB18,AD18,AF18)</f>
    </oc>
    <nc r="D18"/>
  </rcc>
  <rcc rId="2510" sId="1">
    <oc r="E18">
      <f>J18+L18+N18+P18</f>
    </oc>
    <nc r="E18"/>
  </rcc>
  <rcc rId="2511" sId="1">
    <oc r="F18">
      <f>G18</f>
    </oc>
    <nc r="F18"/>
  </rcc>
  <rcc rId="2512" sId="1">
    <oc r="G18">
      <f>SUM(K18,M18,O18,Q18,S18,U18,W18,Y18,AA18,AC18,AE18,AG18)</f>
    </oc>
    <nc r="G18"/>
  </rcc>
  <rcc rId="2513" sId="1">
    <oc r="H18">
      <f>IFERROR(G18/D18*100,0)</f>
    </oc>
    <nc r="H18"/>
  </rcc>
  <rcc rId="2514" sId="1">
    <oc r="I18">
      <f>IFERROR(G18/E18*100,0)</f>
    </oc>
    <nc r="I18"/>
  </rcc>
  <rcc rId="2515" sId="1" numFmtId="4">
    <oc r="J18">
      <v>0</v>
    </oc>
    <nc r="J18"/>
  </rcc>
  <rcc rId="2516" sId="1" numFmtId="4">
    <oc r="K18">
      <v>0</v>
    </oc>
    <nc r="K18"/>
  </rcc>
  <rcc rId="2517" sId="1" numFmtId="4">
    <oc r="L18">
      <v>0</v>
    </oc>
    <nc r="L18"/>
  </rcc>
  <rcc rId="2518" sId="1" numFmtId="4">
    <oc r="M18">
      <v>0</v>
    </oc>
    <nc r="M18"/>
  </rcc>
  <rcc rId="2519" sId="1" numFmtId="4">
    <oc r="N18">
      <v>1386.96</v>
    </oc>
    <nc r="N18"/>
  </rcc>
  <rcc rId="2520" sId="1" numFmtId="4">
    <oc r="O18">
      <v>1386.96</v>
    </oc>
    <nc r="O18"/>
  </rcc>
  <rcc rId="2521" sId="1" numFmtId="4">
    <oc r="P18">
      <v>1888.12</v>
    </oc>
    <nc r="P18"/>
  </rcc>
  <rcc rId="2522" sId="1" numFmtId="4">
    <oc r="Q18">
      <v>1821.85</v>
    </oc>
    <nc r="Q18"/>
  </rcc>
  <rcc rId="2523" sId="1" numFmtId="4">
    <oc r="R18">
      <v>2798.94</v>
    </oc>
    <nc r="R18"/>
  </rcc>
  <rcc rId="2524" sId="1" numFmtId="4">
    <oc r="S18">
      <v>0</v>
    </oc>
    <nc r="S18"/>
  </rcc>
  <rcc rId="2525" sId="1" numFmtId="4">
    <oc r="T18">
      <v>4555.5200000000004</v>
    </oc>
    <nc r="T18"/>
  </rcc>
  <rcc rId="2526" sId="1" numFmtId="4">
    <oc r="U18">
      <v>0</v>
    </oc>
    <nc r="U18"/>
  </rcc>
  <rcc rId="2527" sId="1" numFmtId="4">
    <oc r="V18">
      <v>5314.7730000000001</v>
    </oc>
    <nc r="V18"/>
  </rcc>
  <rcc rId="2528" sId="1" numFmtId="4">
    <oc r="W18">
      <v>0</v>
    </oc>
    <nc r="W18"/>
  </rcc>
  <rcc rId="2529" sId="1" numFmtId="4">
    <oc r="X18">
      <v>6377.7280000000001</v>
    </oc>
    <nc r="X18"/>
  </rcc>
  <rcc rId="2530" sId="1" numFmtId="4">
    <oc r="Y18">
      <v>0</v>
    </oc>
    <nc r="Y18"/>
  </rcc>
  <rcc rId="2531" sId="1" numFmtId="4">
    <oc r="Z18">
      <v>8048.085</v>
    </oc>
    <nc r="Z18"/>
  </rcc>
  <rcc rId="2532" sId="1" numFmtId="4">
    <oc r="AA18">
      <v>0</v>
    </oc>
    <nc r="AA18"/>
  </rcc>
  <rcc rId="2533" sId="1" numFmtId="4">
    <oc r="AB18">
      <v>13666.56</v>
    </oc>
    <nc r="AB18"/>
  </rcc>
  <rcc rId="2534" sId="1" numFmtId="4">
    <oc r="AC18">
      <v>0</v>
    </oc>
    <nc r="AC18"/>
  </rcc>
  <rcc rId="2535" sId="1" numFmtId="4">
    <oc r="AD18">
      <v>16703.573</v>
    </oc>
    <nc r="AD18"/>
  </rcc>
  <rcc rId="2536" sId="1" numFmtId="4">
    <oc r="AE18">
      <v>0</v>
    </oc>
    <nc r="AE18"/>
  </rcc>
  <rcc rId="2537" sId="1" numFmtId="4">
    <oc r="AF18">
      <v>103050.73</v>
    </oc>
    <nc r="AF18"/>
  </rcc>
  <rcc rId="2538" sId="1" numFmtId="4">
    <oc r="AG18">
      <v>0</v>
    </oc>
    <nc r="AG18"/>
  </rcc>
  <rcc rId="2539" sId="1">
    <oc r="A19" t="inlineStr">
      <is>
        <t>РП 1.2</t>
      </is>
    </oc>
    <nc r="A19"/>
  </rcc>
  <rcc rId="2540" sId="1">
    <oc r="B19" t="inlineStr">
      <is>
        <t>Региональный проект «Педагоги и наставники»всего, в том числе:</t>
      </is>
    </oc>
    <nc r="B19"/>
  </rcc>
  <rcc rId="2541" sId="1">
    <oc r="C19" t="inlineStr">
      <is>
        <t>Всего</t>
      </is>
    </oc>
    <nc r="C19"/>
  </rcc>
  <rcc rId="2542" sId="1">
    <oc r="D19">
      <f>D22+D21+D20</f>
    </oc>
    <nc r="D19"/>
  </rcc>
  <rcc rId="2543" sId="1">
    <oc r="E19">
      <f>E22+E21+E20</f>
    </oc>
    <nc r="E19"/>
  </rcc>
  <rcc rId="2544" sId="1">
    <oc r="F19">
      <f>F22+F21+F20</f>
    </oc>
    <nc r="F19"/>
  </rcc>
  <rcc rId="2545" sId="1">
    <oc r="G19">
      <f>G22+G21+G20</f>
    </oc>
    <nc r="G19"/>
  </rcc>
  <rcc rId="2546" sId="1">
    <oc r="H19">
      <f>IFERROR(G19/D19*100,0)</f>
    </oc>
    <nc r="H19"/>
  </rcc>
  <rcc rId="2547" sId="1">
    <oc r="I19">
      <f>IFERROR(G19/E19*100,0)</f>
    </oc>
    <nc r="I19"/>
  </rcc>
  <rcc rId="2548" sId="1">
    <oc r="J19">
      <f>J22+J21+J20</f>
    </oc>
    <nc r="J19"/>
  </rcc>
  <rcc rId="2549" sId="1">
    <oc r="K19">
      <f>K22+K21+K20</f>
    </oc>
    <nc r="K19"/>
  </rcc>
  <rcc rId="2550" sId="1">
    <oc r="L19">
      <f>L22+L21+L20</f>
    </oc>
    <nc r="L19"/>
  </rcc>
  <rcc rId="2551" sId="1">
    <oc r="M19">
      <f>M22+M21+M20</f>
    </oc>
    <nc r="M19"/>
  </rcc>
  <rcc rId="2552" sId="1">
    <oc r="N19">
      <f>N22+N21+N20</f>
    </oc>
    <nc r="N19"/>
  </rcc>
  <rcc rId="2553" sId="1">
    <oc r="O19">
      <f>O22+O21+O20</f>
    </oc>
    <nc r="O19"/>
  </rcc>
  <rcc rId="2554" sId="1">
    <oc r="P19">
      <f>P22+P21+P20</f>
    </oc>
    <nc r="P19"/>
  </rcc>
  <rcc rId="2555" sId="1">
    <oc r="Q19">
      <f>Q22+Q21+Q20</f>
    </oc>
    <nc r="Q19"/>
  </rcc>
  <rcc rId="2556" sId="1">
    <oc r="R19">
      <f>R22+R21+R20</f>
    </oc>
    <nc r="R19"/>
  </rcc>
  <rcc rId="2557" sId="1">
    <oc r="S19">
      <f>S22+S21+S20</f>
    </oc>
    <nc r="S19"/>
  </rcc>
  <rcc rId="2558" sId="1">
    <oc r="T19">
      <f>T22+T21+T20</f>
    </oc>
    <nc r="T19"/>
  </rcc>
  <rcc rId="2559" sId="1">
    <oc r="U19">
      <f>U22+U21+U20</f>
    </oc>
    <nc r="U19"/>
  </rcc>
  <rcc rId="2560" sId="1">
    <oc r="V19">
      <f>V22+V21+V20</f>
    </oc>
    <nc r="V19"/>
  </rcc>
  <rcc rId="2561" sId="1">
    <oc r="W19">
      <f>W22+W21+W20</f>
    </oc>
    <nc r="W19"/>
  </rcc>
  <rcc rId="2562" sId="1">
    <oc r="X19">
      <f>X22+X21+X20</f>
    </oc>
    <nc r="X19"/>
  </rcc>
  <rcc rId="2563" sId="1">
    <oc r="Y19">
      <f>Y22+Y21+Y20</f>
    </oc>
    <nc r="Y19"/>
  </rcc>
  <rcc rId="2564" sId="1">
    <oc r="Z19">
      <f>Z22+Z21+Z20</f>
    </oc>
    <nc r="Z19"/>
  </rcc>
  <rcc rId="2565" sId="1">
    <oc r="AA19">
      <f>AA22+AA21+AA20</f>
    </oc>
    <nc r="AA19"/>
  </rcc>
  <rcc rId="2566" sId="1">
    <oc r="AB19">
      <f>AB22+AB21+AB20</f>
    </oc>
    <nc r="AB19"/>
  </rcc>
  <rcc rId="2567" sId="1">
    <oc r="AC19">
      <f>AC22+AC21+AC20</f>
    </oc>
    <nc r="AC19"/>
  </rcc>
  <rcc rId="2568" sId="1">
    <oc r="AD19">
      <f>AD22+AD21+AD20</f>
    </oc>
    <nc r="AD19"/>
  </rcc>
  <rcc rId="2569" sId="1">
    <oc r="AE19">
      <f>AE22+AE21+AE20</f>
    </oc>
    <nc r="AE19"/>
  </rcc>
  <rcc rId="2570" sId="1">
    <oc r="AF19">
      <f>AF22+AF21+AF20</f>
    </oc>
    <nc r="AF19"/>
  </rcc>
  <rcc rId="2571" sId="1">
    <oc r="AG19">
      <f>AG22+AG21+AG20</f>
    </oc>
    <nc r="AG19"/>
  </rcc>
  <rcc rId="2572" sId="1">
    <oc r="C20" t="inlineStr">
      <is>
        <t>федеральный бюджет</t>
      </is>
    </oc>
    <nc r="C20"/>
  </rcc>
  <rcc rId="2573" sId="1">
    <oc r="D20">
      <f>SUM(J20,L20,N20,P20,R20,T20,V20,X20,Z20,AB20,AD20,AF20)</f>
    </oc>
    <nc r="D20"/>
  </rcc>
  <rcc rId="2574" sId="1">
    <oc r="E20">
      <f>J20+L20+N20</f>
    </oc>
    <nc r="E20"/>
  </rcc>
  <rcc rId="2575" sId="1">
    <oc r="F20">
      <f>G20</f>
    </oc>
    <nc r="F20"/>
  </rcc>
  <rcc rId="2576" sId="1">
    <oc r="G20">
      <f>SUM(K20,M20,O20,Q20,S20,U20,W20,Y20,AA20,AC20,AE20,AG20)</f>
    </oc>
    <nc r="G20"/>
  </rcc>
  <rcc rId="2577" sId="1">
    <oc r="H20">
      <f>IFERROR(G20/D20*100,0)</f>
    </oc>
    <nc r="H20"/>
  </rcc>
  <rcc rId="2578" sId="1">
    <oc r="I20">
      <f>IFERROR(G20/E20*100,0)</f>
    </oc>
    <nc r="I20"/>
  </rcc>
  <rcc rId="2579" sId="1">
    <oc r="J20">
      <f>J24+J29+J31</f>
    </oc>
    <nc r="J20"/>
  </rcc>
  <rcc rId="2580" sId="1">
    <oc r="K20">
      <f>K24+K29+K31</f>
    </oc>
    <nc r="K20"/>
  </rcc>
  <rcc rId="2581" sId="1">
    <oc r="L20">
      <f>L24+L29+L31</f>
    </oc>
    <nc r="L20"/>
  </rcc>
  <rcc rId="2582" sId="1">
    <oc r="M20">
      <f>M24+M29+M31</f>
    </oc>
    <nc r="M20"/>
  </rcc>
  <rcc rId="2583" sId="1">
    <oc r="N20">
      <f>N24+N29+N31</f>
    </oc>
    <nc r="N20"/>
  </rcc>
  <rcc rId="2584" sId="1">
    <oc r="O20">
      <f>O24+O29+O31</f>
    </oc>
    <nc r="O20"/>
  </rcc>
  <rcc rId="2585" sId="1">
    <oc r="P20">
      <f>P24+P29+P31</f>
    </oc>
    <nc r="P20"/>
  </rcc>
  <rcc rId="2586" sId="1">
    <oc r="Q20">
      <f>Q24+Q29+Q31</f>
    </oc>
    <nc r="Q20"/>
  </rcc>
  <rcc rId="2587" sId="1">
    <oc r="R20">
      <f>R24+R29+R31</f>
    </oc>
    <nc r="R20"/>
  </rcc>
  <rcc rId="2588" sId="1">
    <oc r="S20">
      <f>S24+S29+S31</f>
    </oc>
    <nc r="S20"/>
  </rcc>
  <rcc rId="2589" sId="1">
    <oc r="T20">
      <f>T24+T29+T31</f>
    </oc>
    <nc r="T20"/>
  </rcc>
  <rcc rId="2590" sId="1">
    <oc r="U20">
      <f>U24+U29+U31</f>
    </oc>
    <nc r="U20"/>
  </rcc>
  <rcc rId="2591" sId="1">
    <oc r="V20">
      <f>V24+V29+V31</f>
    </oc>
    <nc r="V20"/>
  </rcc>
  <rcc rId="2592" sId="1">
    <oc r="W20">
      <f>W24+W29+W31</f>
    </oc>
    <nc r="W20"/>
  </rcc>
  <rcc rId="2593" sId="1">
    <oc r="X20">
      <f>X24+X29+X31</f>
    </oc>
    <nc r="X20"/>
  </rcc>
  <rcc rId="2594" sId="1">
    <oc r="Y20">
      <f>Y24+Y29+Y31</f>
    </oc>
    <nc r="Y20"/>
  </rcc>
  <rcc rId="2595" sId="1">
    <oc r="Z20">
      <f>Z24+Z29+Z31</f>
    </oc>
    <nc r="Z20"/>
  </rcc>
  <rcc rId="2596" sId="1">
    <oc r="AA20">
      <f>AA24+AA29+AA31</f>
    </oc>
    <nc r="AA20"/>
  </rcc>
  <rcc rId="2597" sId="1">
    <oc r="AB20">
      <f>AB24+AB29+AB31</f>
    </oc>
    <nc r="AB20"/>
  </rcc>
  <rcc rId="2598" sId="1">
    <oc r="AC20">
      <f>AC24+AC29+AC31</f>
    </oc>
    <nc r="AC20"/>
  </rcc>
  <rcc rId="2599" sId="1">
    <oc r="AD20">
      <f>AD24+AD29+AD31</f>
    </oc>
    <nc r="AD20"/>
  </rcc>
  <rcc rId="2600" sId="1">
    <oc r="AE20">
      <f>AE24+AE29+AE31</f>
    </oc>
    <nc r="AE20"/>
  </rcc>
  <rcc rId="2601" sId="1">
    <oc r="AF20">
      <f>AF24+AF29+AF31</f>
    </oc>
    <nc r="AF20"/>
  </rcc>
  <rcc rId="2602" sId="1">
    <oc r="AG20">
      <f>AG24+AG29+AG31</f>
    </oc>
    <nc r="AG20"/>
  </rcc>
  <rcc rId="2603" sId="1">
    <oc r="C21" t="inlineStr">
      <is>
        <t>бюджет автономного округа</t>
      </is>
    </oc>
    <nc r="C21"/>
  </rcc>
  <rcc rId="2604" sId="1">
    <oc r="D21">
      <f>SUM(J21,L21,N21,P21,R21,T21,V21,X21,Z21,AB21,AD21,AF21)</f>
    </oc>
    <nc r="D21"/>
  </rcc>
  <rcc rId="2605" sId="1">
    <oc r="E21">
      <f>J21+L21+N21</f>
    </oc>
    <nc r="E21"/>
  </rcc>
  <rcc rId="2606" sId="1">
    <oc r="F21">
      <f>G21</f>
    </oc>
    <nc r="F21"/>
  </rcc>
  <rcc rId="2607" sId="1">
    <oc r="G21">
      <f>SUM(K21,M21,O21,Q21,S21,U21,W21,Y21,AA21,AC21,AE21,AG21)</f>
    </oc>
    <nc r="G21"/>
  </rcc>
  <rcc rId="2608" sId="1">
    <oc r="H21">
      <f>IFERROR(G21/D21*100,0)</f>
    </oc>
    <nc r="H21"/>
  </rcc>
  <rcc rId="2609" sId="1">
    <oc r="I21">
      <f>IFERROR(G21/E21*100,0)</f>
    </oc>
    <nc r="I21"/>
  </rcc>
  <rcc rId="2610" sId="1">
    <oc r="J21">
      <f>J25</f>
    </oc>
    <nc r="J21"/>
  </rcc>
  <rcc rId="2611" sId="1">
    <oc r="K21">
      <f>K25</f>
    </oc>
    <nc r="K21"/>
  </rcc>
  <rcc rId="2612" sId="1">
    <oc r="L21">
      <f>L25</f>
    </oc>
    <nc r="L21"/>
  </rcc>
  <rcc rId="2613" sId="1">
    <oc r="M21">
      <f>M25</f>
    </oc>
    <nc r="M21"/>
  </rcc>
  <rcc rId="2614" sId="1">
    <oc r="N21">
      <f>N25</f>
    </oc>
    <nc r="N21"/>
  </rcc>
  <rcc rId="2615" sId="1">
    <oc r="O21">
      <f>O25</f>
    </oc>
    <nc r="O21"/>
  </rcc>
  <rcc rId="2616" sId="1">
    <oc r="P21">
      <f>P25</f>
    </oc>
    <nc r="P21"/>
  </rcc>
  <rcc rId="2617" sId="1">
    <oc r="Q21">
      <f>Q25</f>
    </oc>
    <nc r="Q21"/>
  </rcc>
  <rcc rId="2618" sId="1">
    <oc r="R21">
      <f>R25</f>
    </oc>
    <nc r="R21"/>
  </rcc>
  <rcc rId="2619" sId="1">
    <oc r="S21">
      <f>S25</f>
    </oc>
    <nc r="S21"/>
  </rcc>
  <rcc rId="2620" sId="1">
    <oc r="T21">
      <f>T25</f>
    </oc>
    <nc r="T21"/>
  </rcc>
  <rcc rId="2621" sId="1">
    <oc r="U21">
      <f>U25</f>
    </oc>
    <nc r="U21"/>
  </rcc>
  <rcc rId="2622" sId="1">
    <oc r="V21">
      <f>V25</f>
    </oc>
    <nc r="V21"/>
  </rcc>
  <rcc rId="2623" sId="1">
    <oc r="W21">
      <f>W25</f>
    </oc>
    <nc r="W21"/>
  </rcc>
  <rcc rId="2624" sId="1">
    <oc r="X21">
      <f>X25</f>
    </oc>
    <nc r="X21"/>
  </rcc>
  <rcc rId="2625" sId="1">
    <oc r="Y21">
      <f>Y25</f>
    </oc>
    <nc r="Y21"/>
  </rcc>
  <rcc rId="2626" sId="1">
    <oc r="Z21">
      <f>Z25</f>
    </oc>
    <nc r="Z21"/>
  </rcc>
  <rcc rId="2627" sId="1">
    <oc r="AA21">
      <f>AA25</f>
    </oc>
    <nc r="AA21"/>
  </rcc>
  <rcc rId="2628" sId="1">
    <oc r="AB21">
      <f>AB25</f>
    </oc>
    <nc r="AB21"/>
  </rcc>
  <rcc rId="2629" sId="1">
    <oc r="AC21">
      <f>AC25</f>
    </oc>
    <nc r="AC21"/>
  </rcc>
  <rcc rId="2630" sId="1">
    <oc r="AD21">
      <f>AD25</f>
    </oc>
    <nc r="AD21"/>
  </rcc>
  <rcc rId="2631" sId="1">
    <oc r="AE21">
      <f>AE25</f>
    </oc>
    <nc r="AE21"/>
  </rcc>
  <rcc rId="2632" sId="1">
    <oc r="AF21">
      <f>AF25</f>
    </oc>
    <nc r="AF21"/>
  </rcc>
  <rcc rId="2633" sId="1">
    <oc r="AG21">
      <f>AG25</f>
    </oc>
    <nc r="AG21"/>
  </rcc>
  <rcc rId="2634" sId="1">
    <oc r="C22" t="inlineStr">
      <is>
        <t>бюджет города Когалыма</t>
      </is>
    </oc>
    <nc r="C22"/>
  </rcc>
  <rcc rId="2635" sId="1">
    <oc r="D22">
      <f>SUM(J22,L22,N22,P22,R22,T22,V22,X22,Z22,AB22,AD22,AF22)</f>
    </oc>
    <nc r="D22"/>
  </rcc>
  <rcc rId="2636" sId="1">
    <oc r="E22">
      <f>J22+L22+N22</f>
    </oc>
    <nc r="E22"/>
  </rcc>
  <rcc rId="2637" sId="1">
    <oc r="F22">
      <f>G22</f>
    </oc>
    <nc r="F22"/>
  </rcc>
  <rcc rId="2638" sId="1">
    <oc r="G22">
      <f>SUM(K22,M22,O22,Q22,S22,U22,W22,Y22,AA22,AC22,AE22,AG22)</f>
    </oc>
    <nc r="G22"/>
  </rcc>
  <rcc rId="2639" sId="1">
    <oc r="H22">
      <f>IFERROR(G22/D22*100,0)</f>
    </oc>
    <nc r="H22"/>
  </rcc>
  <rcc rId="2640" sId="1">
    <oc r="I22">
      <f>IFERROR(G22/E22*100,0)</f>
    </oc>
    <nc r="I22"/>
  </rcc>
  <rcc rId="2641" sId="1">
    <oc r="J22">
      <f>J26</f>
    </oc>
    <nc r="J22"/>
  </rcc>
  <rcc rId="2642" sId="1">
    <oc r="K22">
      <f>K26</f>
    </oc>
    <nc r="K22"/>
  </rcc>
  <rcc rId="2643" sId="1">
    <oc r="L22">
      <f>L26</f>
    </oc>
    <nc r="L22"/>
  </rcc>
  <rcc rId="2644" sId="1">
    <oc r="M22">
      <f>M26</f>
    </oc>
    <nc r="M22"/>
  </rcc>
  <rcc rId="2645" sId="1">
    <oc r="N22">
      <f>N26</f>
    </oc>
    <nc r="N22"/>
  </rcc>
  <rcc rId="2646" sId="1">
    <oc r="O22">
      <f>O26</f>
    </oc>
    <nc r="O22"/>
  </rcc>
  <rcc rId="2647" sId="1">
    <oc r="P22">
      <f>P26</f>
    </oc>
    <nc r="P22"/>
  </rcc>
  <rcc rId="2648" sId="1">
    <oc r="Q22">
      <f>Q26</f>
    </oc>
    <nc r="Q22"/>
  </rcc>
  <rcc rId="2649" sId="1">
    <oc r="R22">
      <f>R26</f>
    </oc>
    <nc r="R22"/>
  </rcc>
  <rcc rId="2650" sId="1">
    <oc r="S22">
      <f>S26</f>
    </oc>
    <nc r="S22"/>
  </rcc>
  <rcc rId="2651" sId="1">
    <oc r="T22">
      <f>T26</f>
    </oc>
    <nc r="T22"/>
  </rcc>
  <rcc rId="2652" sId="1">
    <oc r="U22">
      <f>U26</f>
    </oc>
    <nc r="U22"/>
  </rcc>
  <rcc rId="2653" sId="1">
    <oc r="V22">
      <f>V26</f>
    </oc>
    <nc r="V22"/>
  </rcc>
  <rcc rId="2654" sId="1">
    <oc r="W22">
      <f>W26</f>
    </oc>
    <nc r="W22"/>
  </rcc>
  <rcc rId="2655" sId="1">
    <oc r="X22">
      <f>X26</f>
    </oc>
    <nc r="X22"/>
  </rcc>
  <rcc rId="2656" sId="1">
    <oc r="Y22">
      <f>Y26</f>
    </oc>
    <nc r="Y22"/>
  </rcc>
  <rcc rId="2657" sId="1">
    <oc r="Z22">
      <f>Z26</f>
    </oc>
    <nc r="Z22"/>
  </rcc>
  <rcc rId="2658" sId="1">
    <oc r="AA22">
      <f>AA26</f>
    </oc>
    <nc r="AA22"/>
  </rcc>
  <rcc rId="2659" sId="1">
    <oc r="AB22">
      <f>AB26</f>
    </oc>
    <nc r="AB22"/>
  </rcc>
  <rcc rId="2660" sId="1">
    <oc r="AC22">
      <f>AC26</f>
    </oc>
    <nc r="AC22"/>
  </rcc>
  <rcc rId="2661" sId="1">
    <oc r="AD22">
      <f>AD26</f>
    </oc>
    <nc r="AD22"/>
  </rcc>
  <rcc rId="2662" sId="1">
    <oc r="AE22">
      <f>AE26</f>
    </oc>
    <nc r="AE22"/>
  </rcc>
  <rcc rId="2663" sId="1">
    <oc r="AF22">
      <f>AF26</f>
    </oc>
    <nc r="AF22"/>
  </rcc>
  <rcc rId="2664" sId="1">
    <oc r="AG22">
      <f>AG26</f>
    </oc>
    <nc r="AG22"/>
  </rcc>
  <rcc rId="2665" sId="1">
    <oc r="B23" t="inlineStr">
      <is>
        <t xml:space="preserve">1.1 Проведены мероприятия по обеспечению деятельности советников директора по воспитанию и взаимодействию с детскими общественными объединениями в образовательных организациях: </t>
      </is>
    </oc>
    <nc r="B23"/>
  </rcc>
  <rcc rId="2666" sId="1">
    <oc r="C23" t="inlineStr">
      <is>
        <t>Всего</t>
      </is>
    </oc>
    <nc r="C23"/>
  </rcc>
  <rcc rId="2667" sId="1">
    <oc r="D23">
      <f>D26+D25+D24</f>
    </oc>
    <nc r="D23"/>
  </rcc>
  <rcc rId="2668" sId="1">
    <oc r="E23">
      <f>E26+E25+E24</f>
    </oc>
    <nc r="E23"/>
  </rcc>
  <rcc rId="2669" sId="1">
    <oc r="F23">
      <f>F26+F25+F24</f>
    </oc>
    <nc r="F23"/>
  </rcc>
  <rcc rId="2670" sId="1">
    <oc r="G23">
      <f>G26+G25+G24</f>
    </oc>
    <nc r="G23"/>
  </rcc>
  <rcc rId="2671" sId="1">
    <oc r="H23">
      <f>IFERROR(G23/D23*100,0)</f>
    </oc>
    <nc r="H23"/>
  </rcc>
  <rcc rId="2672" sId="1">
    <oc r="I23">
      <f>IFERROR(G23/E23*100,0)</f>
    </oc>
    <nc r="I23"/>
  </rcc>
  <rcc rId="2673" sId="1">
    <oc r="J23">
      <f>J26+J25+J24</f>
    </oc>
    <nc r="J23"/>
  </rcc>
  <rcc rId="2674" sId="1">
    <oc r="K23">
      <f>K26+K25+K24</f>
    </oc>
    <nc r="K23"/>
  </rcc>
  <rcc rId="2675" sId="1">
    <oc r="L23">
      <f>L26+L25+L24</f>
    </oc>
    <nc r="L23"/>
  </rcc>
  <rcc rId="2676" sId="1">
    <oc r="M23">
      <f>M26+M25+M24</f>
    </oc>
    <nc r="M23"/>
  </rcc>
  <rcc rId="2677" sId="1">
    <oc r="N23">
      <f>N26+N25+N24</f>
    </oc>
    <nc r="N23"/>
  </rcc>
  <rcc rId="2678" sId="1">
    <oc r="O23">
      <f>O26+O25+O24</f>
    </oc>
    <nc r="O23"/>
  </rcc>
  <rcc rId="2679" sId="1">
    <oc r="P23">
      <f>P26+P25+P24</f>
    </oc>
    <nc r="P23"/>
  </rcc>
  <rcc rId="2680" sId="1">
    <oc r="Q23">
      <f>Q26+Q25+Q24</f>
    </oc>
    <nc r="Q23"/>
  </rcc>
  <rcc rId="2681" sId="1">
    <oc r="R23">
      <f>R26+R25+R24</f>
    </oc>
    <nc r="R23"/>
  </rcc>
  <rcc rId="2682" sId="1">
    <oc r="S23">
      <f>S26+S25+S24</f>
    </oc>
    <nc r="S23"/>
  </rcc>
  <rcc rId="2683" sId="1">
    <oc r="T23">
      <f>T26+T25+T24</f>
    </oc>
    <nc r="T23"/>
  </rcc>
  <rcc rId="2684" sId="1">
    <oc r="U23">
      <f>U26+U25+U24</f>
    </oc>
    <nc r="U23"/>
  </rcc>
  <rcc rId="2685" sId="1">
    <oc r="V23">
      <f>V26+V25+V24</f>
    </oc>
    <nc r="V23"/>
  </rcc>
  <rcc rId="2686" sId="1">
    <oc r="W23">
      <f>W26+W25+W24</f>
    </oc>
    <nc r="W23"/>
  </rcc>
  <rcc rId="2687" sId="1">
    <oc r="X23">
      <f>X26+X25+X24</f>
    </oc>
    <nc r="X23"/>
  </rcc>
  <rcc rId="2688" sId="1">
    <oc r="Y23">
      <f>Y26+Y25+Y24</f>
    </oc>
    <nc r="Y23"/>
  </rcc>
  <rcc rId="2689" sId="1">
    <oc r="Z23">
      <f>Z26+Z25+Z24</f>
    </oc>
    <nc r="Z23"/>
  </rcc>
  <rcc rId="2690" sId="1">
    <oc r="AA23">
      <f>AA26+AA25+AA24</f>
    </oc>
    <nc r="AA23"/>
  </rcc>
  <rcc rId="2691" sId="1">
    <oc r="AB23">
      <f>AB26+AB25+AB24</f>
    </oc>
    <nc r="AB23"/>
  </rcc>
  <rcc rId="2692" sId="1">
    <oc r="AC23">
      <f>AC26+AC25+AC24</f>
    </oc>
    <nc r="AC23"/>
  </rcc>
  <rcc rId="2693" sId="1">
    <oc r="AD23">
      <f>AD26+AD25+AD24</f>
    </oc>
    <nc r="AD23"/>
  </rcc>
  <rcc rId="2694" sId="1">
    <oc r="AE23">
      <f>AE26+AE25+AE24</f>
    </oc>
    <nc r="AE23"/>
  </rcc>
  <rcc rId="2695" sId="1">
    <oc r="AF23">
      <f>AF26+AF25+AF24</f>
    </oc>
    <nc r="AF23"/>
  </rcc>
  <rcc rId="2696" sId="1">
    <oc r="AG23">
      <f>AG26+AG25+AG24</f>
    </oc>
    <nc r="AG23"/>
  </rcc>
  <rcc rId="2697" sId="1">
    <oc r="C24" t="inlineStr">
      <is>
        <t>федеральный бюджет</t>
      </is>
    </oc>
    <nc r="C24"/>
  </rcc>
  <rcc rId="2698" sId="1">
    <oc r="D24">
      <f>SUM(J24,L24,N24,P24,R24,T24,V24,X24,Z24,AB24,AD24,AF24)</f>
    </oc>
    <nc r="D24"/>
  </rcc>
  <rcc rId="2699" sId="1">
    <oc r="E24">
      <f>J24+L24+N24+P24</f>
    </oc>
    <nc r="E24"/>
  </rcc>
  <rcc rId="2700" sId="1">
    <oc r="F24">
      <f>G24</f>
    </oc>
    <nc r="F24"/>
  </rcc>
  <rcc rId="2701" sId="1">
    <oc r="G24">
      <f>SUM(K24,M24,O24,Q24,S24,U24,W24,Y24,AA24,AC24,AE24,AG24)</f>
    </oc>
    <nc r="G24"/>
  </rcc>
  <rcc rId="2702" sId="1">
    <oc r="H24">
      <f>IFERROR(G24/D24*100,0)</f>
    </oc>
    <nc r="H24"/>
  </rcc>
  <rcc rId="2703" sId="1">
    <oc r="I24">
      <f>IFERROR(G24/E24*100,0)</f>
    </oc>
    <nc r="I24"/>
  </rcc>
  <rcc rId="2704" sId="1" numFmtId="4">
    <oc r="J24">
      <v>38.027999999999999</v>
    </oc>
    <nc r="J24"/>
  </rcc>
  <rcc rId="2705" sId="1" numFmtId="4">
    <oc r="K24">
      <v>0</v>
    </oc>
    <nc r="K24"/>
  </rcc>
  <rcc rId="2706" sId="1" numFmtId="4">
    <oc r="L24">
      <v>38.027999999999999</v>
    </oc>
    <nc r="L24"/>
  </rcc>
  <rcc rId="2707" sId="1" numFmtId="4">
    <oc r="M24">
      <v>0</v>
    </oc>
    <nc r="M24"/>
  </rcc>
  <rcc rId="2708" sId="1" numFmtId="4">
    <oc r="N24">
      <v>38.027999999999999</v>
    </oc>
    <nc r="N24"/>
  </rcc>
  <rcc rId="2709" sId="1" numFmtId="4">
    <oc r="O24">
      <v>88.09</v>
    </oc>
    <nc r="O24"/>
  </rcc>
  <rcc rId="2710" sId="1" numFmtId="4">
    <oc r="P24">
      <v>38.027999999999999</v>
    </oc>
    <nc r="P24"/>
  </rcc>
  <rcc rId="2711" sId="1" numFmtId="4">
    <oc r="Q24">
      <v>7.63</v>
    </oc>
    <nc r="Q24"/>
  </rcc>
  <rcc rId="2712" sId="1" numFmtId="4">
    <oc r="R24">
      <v>38.027999999999999</v>
    </oc>
    <nc r="R24"/>
  </rcc>
  <rcc rId="2713" sId="1" numFmtId="4">
    <oc r="S24">
      <v>0</v>
    </oc>
    <nc r="S24"/>
  </rcc>
  <rcc rId="2714" sId="1" numFmtId="4">
    <oc r="T24">
      <v>38.027999999999999</v>
    </oc>
    <nc r="T24"/>
  </rcc>
  <rcc rId="2715" sId="1" numFmtId="4">
    <oc r="U24">
      <v>0</v>
    </oc>
    <nc r="U24"/>
  </rcc>
  <rcc rId="2716" sId="1" numFmtId="4">
    <oc r="V24">
      <v>38.027999999999999</v>
    </oc>
    <nc r="V24"/>
  </rcc>
  <rcc rId="2717" sId="1" numFmtId="4">
    <oc r="W24">
      <v>0</v>
    </oc>
    <nc r="W24"/>
  </rcc>
  <rcc rId="2718" sId="1" numFmtId="4">
    <oc r="X24">
      <v>38.027999999999999</v>
    </oc>
    <nc r="X24"/>
  </rcc>
  <rcc rId="2719" sId="1" numFmtId="4">
    <oc r="Y24">
      <v>0</v>
    </oc>
    <nc r="Y24"/>
  </rcc>
  <rcc rId="2720" sId="1" numFmtId="4">
    <oc r="Z24">
      <v>38.027999999999999</v>
    </oc>
    <nc r="Z24"/>
  </rcc>
  <rcc rId="2721" sId="1" numFmtId="4">
    <oc r="AA24">
      <v>0</v>
    </oc>
    <nc r="AA24"/>
  </rcc>
  <rcc rId="2722" sId="1" numFmtId="4">
    <oc r="AB24">
      <v>38.027999999999999</v>
    </oc>
    <nc r="AB24"/>
  </rcc>
  <rcc rId="2723" sId="1" numFmtId="4">
    <oc r="AC24">
      <v>0</v>
    </oc>
    <nc r="AC24"/>
  </rcc>
  <rcc rId="2724" sId="1" numFmtId="4">
    <oc r="AD24">
      <v>38.027999999999999</v>
    </oc>
    <nc r="AD24"/>
  </rcc>
  <rcc rId="2725" sId="1" numFmtId="4">
    <oc r="AE24">
      <v>0</v>
    </oc>
    <nc r="AE24"/>
  </rcc>
  <rcc rId="2726" sId="1" numFmtId="4">
    <oc r="AF24">
      <v>38.091999999999999</v>
    </oc>
    <nc r="AF24"/>
  </rcc>
  <rcc rId="2727" sId="1" numFmtId="4">
    <oc r="AG24">
      <v>0</v>
    </oc>
    <nc r="AG24"/>
  </rcc>
  <rcc rId="2728" sId="1">
    <oc r="C25" t="inlineStr">
      <is>
        <t>бюджет автономного округа</t>
      </is>
    </oc>
    <nc r="C25"/>
  </rcc>
  <rcc rId="2729" sId="1">
    <oc r="D25">
      <f>SUM(J25,L25,N25,P25,R25,T25,V25,X25,Z25,AB25,AD25,AF25)</f>
    </oc>
    <nc r="D25"/>
  </rcc>
  <rcc rId="2730" sId="1">
    <oc r="E25">
      <f>J25+L25+N25+P25</f>
    </oc>
    <nc r="E25"/>
  </rcc>
  <rcc rId="2731" sId="1">
    <oc r="F25">
      <f>G25</f>
    </oc>
    <nc r="F25"/>
  </rcc>
  <rcc rId="2732" sId="1">
    <oc r="G25">
      <f>SUM(K25,M25,O25,Q25,S25,U25,W25,Y25,AA25,AC25,AE25,AG25)</f>
    </oc>
    <nc r="G25"/>
  </rcc>
  <rcc rId="2733" sId="1">
    <oc r="H25">
      <f>IFERROR(G25/D25*100,0)</f>
    </oc>
    <nc r="H25"/>
  </rcc>
  <rcc rId="2734" sId="1">
    <oc r="I25">
      <f>IFERROR(G25/E25*100,0)</f>
    </oc>
    <nc r="I25"/>
  </rcc>
  <rcc rId="2735" sId="1" numFmtId="4">
    <oc r="J25">
      <v>59.485999999999997</v>
    </oc>
    <nc r="J25"/>
  </rcc>
  <rcc rId="2736" sId="1" numFmtId="4">
    <oc r="K25">
      <v>0</v>
    </oc>
    <nc r="K25"/>
  </rcc>
  <rcc rId="2737" sId="1" numFmtId="4">
    <oc r="L25">
      <v>59.485999999999997</v>
    </oc>
    <nc r="L25"/>
  </rcc>
  <rcc rId="2738" sId="1" numFmtId="4">
    <oc r="M25">
      <v>0</v>
    </oc>
    <nc r="M25"/>
  </rcc>
  <rcc rId="2739" sId="1" numFmtId="4">
    <oc r="N25">
      <v>59.485999999999997</v>
    </oc>
    <nc r="N25"/>
  </rcc>
  <rcc rId="2740" sId="1" numFmtId="4">
    <oc r="O25">
      <v>137.78</v>
    </oc>
    <nc r="O25"/>
  </rcc>
  <rcc rId="2741" sId="1" numFmtId="4">
    <oc r="P25">
      <v>59.485999999999997</v>
    </oc>
    <nc r="P25"/>
  </rcc>
  <rcc rId="2742" sId="1" numFmtId="4">
    <oc r="Q25">
      <v>11.93</v>
    </oc>
    <nc r="Q25"/>
  </rcc>
  <rcc rId="2743" sId="1" numFmtId="4">
    <oc r="R25">
      <v>59.485999999999997</v>
    </oc>
    <nc r="R25"/>
  </rcc>
  <rcc rId="2744" sId="1" numFmtId="4">
    <oc r="S25">
      <v>0</v>
    </oc>
    <nc r="S25"/>
  </rcc>
  <rcc rId="2745" sId="1" numFmtId="4">
    <oc r="T25">
      <v>59.485999999999997</v>
    </oc>
    <nc r="T25"/>
  </rcc>
  <rcc rId="2746" sId="1" numFmtId="4">
    <oc r="U25">
      <v>0</v>
    </oc>
    <nc r="U25"/>
  </rcc>
  <rcc rId="2747" sId="1" numFmtId="4">
    <oc r="V25">
      <v>59.485999999999997</v>
    </oc>
    <nc r="V25"/>
  </rcc>
  <rcc rId="2748" sId="1" numFmtId="4">
    <oc r="W25">
      <v>0</v>
    </oc>
    <nc r="W25"/>
  </rcc>
  <rcc rId="2749" sId="1" numFmtId="4">
    <oc r="X25">
      <v>59.485999999999997</v>
    </oc>
    <nc r="X25"/>
  </rcc>
  <rcc rId="2750" sId="1" numFmtId="4">
    <oc r="Y25">
      <v>0</v>
    </oc>
    <nc r="Y25"/>
  </rcc>
  <rcc rId="2751" sId="1" numFmtId="4">
    <oc r="Z25">
      <v>59.485999999999997</v>
    </oc>
    <nc r="Z25"/>
  </rcc>
  <rcc rId="2752" sId="1" numFmtId="4">
    <oc r="AA25">
      <v>0</v>
    </oc>
    <nc r="AA25"/>
  </rcc>
  <rcc rId="2753" sId="1" numFmtId="4">
    <oc r="AB25">
      <v>59.485999999999997</v>
    </oc>
    <nc r="AB25"/>
  </rcc>
  <rcc rId="2754" sId="1" numFmtId="4">
    <oc r="AC25">
      <v>0</v>
    </oc>
    <nc r="AC25"/>
  </rcc>
  <rcc rId="2755" sId="1" numFmtId="4">
    <oc r="AD25">
      <v>59.485999999999997</v>
    </oc>
    <nc r="AD25"/>
  </rcc>
  <rcc rId="2756" sId="1" numFmtId="4">
    <oc r="AE25">
      <v>0</v>
    </oc>
    <nc r="AE25"/>
  </rcc>
  <rcc rId="2757" sId="1" numFmtId="4">
    <oc r="AF25">
      <v>59.554000000000002</v>
    </oc>
    <nc r="AF25"/>
  </rcc>
  <rcc rId="2758" sId="1" numFmtId="4">
    <oc r="AG25">
      <v>0</v>
    </oc>
    <nc r="AG25"/>
  </rcc>
  <rcc rId="2759" sId="1">
    <oc r="C26" t="inlineStr">
      <is>
        <t>бюджет города Когалыма</t>
      </is>
    </oc>
    <nc r="C26"/>
  </rcc>
  <rcc rId="2760" sId="1">
    <oc r="D26">
      <f>SUM(J26,L26,N26,P26,R26,T26,V26,X26,Z26,AB26,AD26,AF26)</f>
    </oc>
    <nc r="D26"/>
  </rcc>
  <rcc rId="2761" sId="1">
    <oc r="E26">
      <f>J26+L26+N26+P26</f>
    </oc>
    <nc r="E26"/>
  </rcc>
  <rcc rId="2762" sId="1">
    <oc r="F26">
      <f>G26</f>
    </oc>
    <nc r="F26"/>
  </rcc>
  <rcc rId="2763" sId="1">
    <oc r="G26">
      <f>SUM(K26,M26,O26,Q26,S26,U26,W26,Y26,AA26,AC26,AE26,AG26)</f>
    </oc>
    <nc r="G26"/>
  </rcc>
  <rcc rId="2764" sId="1">
    <oc r="H26">
      <f>IFERROR(G26/D26*100,0)</f>
    </oc>
    <nc r="H26"/>
  </rcc>
  <rcc rId="2765" sId="1">
    <oc r="I26">
      <f>IFERROR(G26/E26*100,0)</f>
    </oc>
    <nc r="I26"/>
  </rcc>
  <rcc rId="2766" sId="1" numFmtId="4">
    <oc r="J26">
      <v>0.98599999999999999</v>
    </oc>
    <nc r="J26"/>
  </rcc>
  <rcc rId="2767" sId="1" numFmtId="4">
    <oc r="K26">
      <v>0</v>
    </oc>
    <nc r="K26"/>
  </rcc>
  <rcc rId="2768" sId="1" numFmtId="4">
    <oc r="L26">
      <v>0.98599999999999999</v>
    </oc>
    <nc r="L26"/>
  </rcc>
  <rcc rId="2769" sId="1" numFmtId="4">
    <oc r="M26">
      <v>0</v>
    </oc>
    <nc r="M26"/>
  </rcc>
  <rcc rId="2770" sId="1" numFmtId="4">
    <oc r="N26">
      <v>0.98599999999999999</v>
    </oc>
    <nc r="N26"/>
  </rcc>
  <rcc rId="2771" sId="1" numFmtId="4">
    <oc r="O26">
      <v>2.27</v>
    </oc>
    <nc r="O26"/>
  </rcc>
  <rcc rId="2772" sId="1" numFmtId="4">
    <oc r="P26">
      <v>0.98599999999999999</v>
    </oc>
    <nc r="P26"/>
  </rcc>
  <rcc rId="2773" sId="1" numFmtId="4">
    <oc r="Q26">
      <v>0.21</v>
    </oc>
    <nc r="Q26"/>
  </rcc>
  <rcc rId="2774" sId="1" numFmtId="4">
    <oc r="R26">
      <v>0.98599999999999999</v>
    </oc>
    <nc r="R26"/>
  </rcc>
  <rcc rId="2775" sId="1" numFmtId="4">
    <oc r="S26">
      <v>0</v>
    </oc>
    <nc r="S26"/>
  </rcc>
  <rcc rId="2776" sId="1" numFmtId="4">
    <oc r="T26">
      <v>0.98599999999999999</v>
    </oc>
    <nc r="T26"/>
  </rcc>
  <rcc rId="2777" sId="1" numFmtId="4">
    <oc r="U26">
      <v>0</v>
    </oc>
    <nc r="U26"/>
  </rcc>
  <rcc rId="2778" sId="1" numFmtId="4">
    <oc r="V26">
      <v>0.98599999999999999</v>
    </oc>
    <nc r="V26"/>
  </rcc>
  <rcc rId="2779" sId="1" numFmtId="4">
    <oc r="W26">
      <v>0</v>
    </oc>
    <nc r="W26"/>
  </rcc>
  <rcc rId="2780" sId="1" numFmtId="4">
    <oc r="X26">
      <v>0.98599999999999999</v>
    </oc>
    <nc r="X26"/>
  </rcc>
  <rcc rId="2781" sId="1" numFmtId="4">
    <oc r="Y26">
      <v>0</v>
    </oc>
    <nc r="Y26"/>
  </rcc>
  <rcc rId="2782" sId="1" numFmtId="4">
    <oc r="Z26">
      <v>0.98599999999999999</v>
    </oc>
    <nc r="Z26"/>
  </rcc>
  <rcc rId="2783" sId="1" numFmtId="4">
    <oc r="AA26">
      <v>0</v>
    </oc>
    <nc r="AA26"/>
  </rcc>
  <rcc rId="2784" sId="1" numFmtId="4">
    <oc r="AB26">
      <v>0.98599999999999999</v>
    </oc>
    <nc r="AB26"/>
  </rcc>
  <rcc rId="2785" sId="1" numFmtId="4">
    <oc r="AC26">
      <v>0</v>
    </oc>
    <nc r="AC26"/>
  </rcc>
  <rcc rId="2786" sId="1" numFmtId="4">
    <oc r="AD26">
      <v>0.98599999999999999</v>
    </oc>
    <nc r="AD26"/>
  </rcc>
  <rcc rId="2787" sId="1" numFmtId="4">
    <oc r="AE26">
      <v>0</v>
    </oc>
    <nc r="AE26"/>
  </rcc>
  <rcc rId="2788" sId="1" numFmtId="4">
    <oc r="AF26">
      <v>1.054</v>
    </oc>
    <nc r="AF26"/>
  </rcc>
  <rcc rId="2789" sId="1" numFmtId="4">
    <oc r="AG26">
      <v>0</v>
    </oc>
    <nc r="AG26"/>
  </rcc>
  <rcc rId="2790" sId="1">
    <oc r="B27" t="inlineStr">
      <is>
        <t xml:space="preserve">2.1. Обеспечены выплаты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t>
      </is>
    </oc>
    <nc r="B27"/>
  </rcc>
  <rcc rId="2791" sId="1">
    <oc r="C27" t="inlineStr">
      <is>
        <t>Всего</t>
      </is>
    </oc>
    <nc r="C27"/>
  </rcc>
  <rcc rId="2792" sId="1">
    <oc r="D27">
      <f>D29+D28</f>
    </oc>
    <nc r="D27"/>
  </rcc>
  <rcc rId="2793" sId="1">
    <oc r="E27">
      <f>E29+E28</f>
    </oc>
    <nc r="E27"/>
  </rcc>
  <rcc rId="2794" sId="1">
    <oc r="F27">
      <f>F29+F28</f>
    </oc>
    <nc r="F27"/>
  </rcc>
  <rcc rId="2795" sId="1">
    <oc r="G27">
      <f>G29+G28</f>
    </oc>
    <nc r="G27"/>
  </rcc>
  <rcc rId="2796" sId="1">
    <oc r="H27">
      <f>IFERROR(G27/D27*100,0)</f>
    </oc>
    <nc r="H27"/>
  </rcc>
  <rcc rId="2797" sId="1">
    <oc r="I27">
      <f>IFERROR(G27/E27*100,0)</f>
    </oc>
    <nc r="I27"/>
  </rcc>
  <rcc rId="2798" sId="1">
    <oc r="J27">
      <f>J29+J28</f>
    </oc>
    <nc r="J27"/>
  </rcc>
  <rcc rId="2799" sId="1">
    <oc r="K27">
      <f>K29+K28</f>
    </oc>
    <nc r="K27"/>
  </rcc>
  <rcc rId="2800" sId="1">
    <oc r="L27">
      <f>L29+L28</f>
    </oc>
    <nc r="L27"/>
  </rcc>
  <rcc rId="2801" sId="1">
    <oc r="M27">
      <f>M29+M28</f>
    </oc>
    <nc r="M27"/>
  </rcc>
  <rcc rId="2802" sId="1">
    <oc r="N27">
      <f>N29+N28</f>
    </oc>
    <nc r="N27"/>
  </rcc>
  <rcc rId="2803" sId="1">
    <oc r="O27">
      <f>O29+O28</f>
    </oc>
    <nc r="O27"/>
  </rcc>
  <rcc rId="2804" sId="1">
    <oc r="P27">
      <f>P29+P28</f>
    </oc>
    <nc r="P27"/>
  </rcc>
  <rcc rId="2805" sId="1">
    <oc r="Q27">
      <f>Q29+Q28</f>
    </oc>
    <nc r="Q27"/>
  </rcc>
  <rcc rId="2806" sId="1">
    <oc r="R27">
      <f>R29+R28</f>
    </oc>
    <nc r="R27"/>
  </rcc>
  <rcc rId="2807" sId="1">
    <oc r="S27">
      <f>S29+S28</f>
    </oc>
    <nc r="S27"/>
  </rcc>
  <rcc rId="2808" sId="1">
    <oc r="T27">
      <f>T29+T28</f>
    </oc>
    <nc r="T27"/>
  </rcc>
  <rcc rId="2809" sId="1">
    <oc r="U27">
      <f>U29+U28</f>
    </oc>
    <nc r="U27"/>
  </rcc>
  <rcc rId="2810" sId="1">
    <oc r="V27">
      <f>V29+V28</f>
    </oc>
    <nc r="V27"/>
  </rcc>
  <rcc rId="2811" sId="1">
    <oc r="W27">
      <f>W29+W28</f>
    </oc>
    <nc r="W27"/>
  </rcc>
  <rcc rId="2812" sId="1">
    <oc r="X27">
      <f>X29+X28</f>
    </oc>
    <nc r="X27"/>
  </rcc>
  <rcc rId="2813" sId="1">
    <oc r="Y27">
      <f>Y29+Y28</f>
    </oc>
    <nc r="Y27"/>
  </rcc>
  <rcc rId="2814" sId="1">
    <oc r="Z27">
      <f>Z29+Z28</f>
    </oc>
    <nc r="Z27"/>
  </rcc>
  <rcc rId="2815" sId="1">
    <oc r="AA27">
      <f>AA29+AA28</f>
    </oc>
    <nc r="AA27"/>
  </rcc>
  <rcc rId="2816" sId="1">
    <oc r="AB27">
      <f>AB29+AB28</f>
    </oc>
    <nc r="AB27"/>
  </rcc>
  <rcc rId="2817" sId="1">
    <oc r="AC27">
      <f>AC29+AC28</f>
    </oc>
    <nc r="AC27"/>
  </rcc>
  <rcc rId="2818" sId="1">
    <oc r="AD27">
      <f>AD29+AD28</f>
    </oc>
    <nc r="AD27"/>
  </rcc>
  <rcc rId="2819" sId="1">
    <oc r="AE27">
      <f>AE29+AE28</f>
    </oc>
    <nc r="AE27"/>
  </rcc>
  <rcc rId="2820" sId="1">
    <oc r="AF27">
      <f>AF29+AF28</f>
    </oc>
    <nc r="AF27"/>
  </rcc>
  <rcc rId="2821" sId="1">
    <oc r="AG27">
      <f>AG29+AG28</f>
    </oc>
    <nc r="AG27"/>
  </rcc>
  <rcc rId="2822" sId="1">
    <oc r="C28" t="inlineStr">
      <is>
        <t>бюджет автономного округа</t>
      </is>
    </oc>
    <nc r="C28"/>
  </rcc>
  <rcc rId="2823" sId="1">
    <oc r="D28">
      <f>SUM(J28,L28,N28,P28,R28,T28,V28,X28,Z28,AB28,AD28,AF28)</f>
    </oc>
    <nc r="D28"/>
  </rcc>
  <rcc rId="2824" sId="1">
    <oc r="E28">
      <f>J28</f>
    </oc>
    <nc r="E28"/>
  </rcc>
  <rcc rId="2825" sId="1">
    <oc r="F28">
      <f>G28</f>
    </oc>
    <nc r="F28"/>
  </rcc>
  <rcc rId="2826" sId="1">
    <oc r="G28">
      <f>SUM(K28,M28,O28,Q28,S28,U28,W28,Y28,AA28,AC28,AE28,AG28)</f>
    </oc>
    <nc r="G28"/>
  </rcc>
  <rcc rId="2827" sId="1">
    <oc r="H28">
      <f>IFERROR(G28/D28*100,0)</f>
    </oc>
    <nc r="H28"/>
  </rcc>
  <rcc rId="2828" sId="1">
    <oc r="I28">
      <f>IFERROR(G28/E28*100,0)</f>
    </oc>
    <nc r="I28"/>
  </rcc>
  <rcc rId="2829" sId="1" numFmtId="4">
    <oc r="J28">
      <v>0</v>
    </oc>
    <nc r="J28"/>
  </rcc>
  <rcc rId="2830" sId="1" numFmtId="4">
    <oc r="K28">
      <v>0</v>
    </oc>
    <nc r="K28"/>
  </rcc>
  <rcc rId="2831" sId="1" numFmtId="4">
    <oc r="L28">
      <v>0</v>
    </oc>
    <nc r="L28"/>
  </rcc>
  <rcc rId="2832" sId="1" numFmtId="4">
    <oc r="M28">
      <v>0</v>
    </oc>
    <nc r="M28"/>
  </rcc>
  <rcc rId="2833" sId="1" numFmtId="4">
    <oc r="N28">
      <v>0</v>
    </oc>
    <nc r="N28"/>
  </rcc>
  <rcc rId="2834" sId="1" numFmtId="4">
    <oc r="O28">
      <v>0</v>
    </oc>
    <nc r="O28"/>
  </rcc>
  <rcc rId="2835" sId="1" numFmtId="4">
    <oc r="P28">
      <v>0</v>
    </oc>
    <nc r="P28"/>
  </rcc>
  <rcc rId="2836" sId="1" numFmtId="4">
    <oc r="Q28">
      <v>0</v>
    </oc>
    <nc r="Q28"/>
  </rcc>
  <rcc rId="2837" sId="1" numFmtId="4">
    <oc r="R28">
      <v>0</v>
    </oc>
    <nc r="R28"/>
  </rcc>
  <rcc rId="2838" sId="1" numFmtId="4">
    <oc r="S28">
      <v>0</v>
    </oc>
    <nc r="S28"/>
  </rcc>
  <rcc rId="2839" sId="1" numFmtId="4">
    <oc r="T28">
      <v>0</v>
    </oc>
    <nc r="T28"/>
  </rcc>
  <rcc rId="2840" sId="1" numFmtId="4">
    <oc r="U28">
      <v>0</v>
    </oc>
    <nc r="U28"/>
  </rcc>
  <rcc rId="2841" sId="1" numFmtId="4">
    <oc r="V28">
      <v>0</v>
    </oc>
    <nc r="V28"/>
  </rcc>
  <rcc rId="2842" sId="1" numFmtId="4">
    <oc r="W28">
      <v>0</v>
    </oc>
    <nc r="W28"/>
  </rcc>
  <rcc rId="2843" sId="1" numFmtId="4">
    <oc r="X28">
      <v>0</v>
    </oc>
    <nc r="X28"/>
  </rcc>
  <rcc rId="2844" sId="1" numFmtId="4">
    <oc r="Y28">
      <v>0</v>
    </oc>
    <nc r="Y28"/>
  </rcc>
  <rcc rId="2845" sId="1" numFmtId="4">
    <oc r="Z28">
      <v>0</v>
    </oc>
    <nc r="Z28"/>
  </rcc>
  <rcc rId="2846" sId="1" numFmtId="4">
    <oc r="AA28">
      <v>0</v>
    </oc>
    <nc r="AA28"/>
  </rcc>
  <rcc rId="2847" sId="1" numFmtId="4">
    <oc r="AB28">
      <v>0</v>
    </oc>
    <nc r="AB28"/>
  </rcc>
  <rcc rId="2848" sId="1" numFmtId="4">
    <oc r="AC28">
      <v>0</v>
    </oc>
    <nc r="AC28"/>
  </rcc>
  <rcc rId="2849" sId="1" numFmtId="4">
    <oc r="AD28">
      <v>0</v>
    </oc>
    <nc r="AD28"/>
  </rcc>
  <rcc rId="2850" sId="1" numFmtId="4">
    <oc r="AE28">
      <v>0</v>
    </oc>
    <nc r="AE28"/>
  </rcc>
  <rcc rId="2851" sId="1" numFmtId="4">
    <oc r="AF28">
      <v>0</v>
    </oc>
    <nc r="AF28"/>
  </rcc>
  <rcc rId="2852" sId="1" numFmtId="4">
    <oc r="AG28">
      <v>0</v>
    </oc>
    <nc r="AG28"/>
  </rcc>
  <rcc rId="2853" sId="1">
    <oc r="C29" t="inlineStr">
      <is>
        <t>федеральный бюджет</t>
      </is>
    </oc>
    <nc r="C29"/>
  </rcc>
  <rcc rId="2854" sId="1">
    <oc r="D29">
      <f>SUM(J29,L29,N29,P29,R29,T29,V29,X29,Z29,AB29,AD29,AF29)</f>
    </oc>
    <nc r="D29"/>
  </rcc>
  <rcc rId="2855" sId="1">
    <oc r="E29">
      <f>J29+L29+N29+P29</f>
    </oc>
    <nc r="E29"/>
  </rcc>
  <rcc rId="2856" sId="1">
    <oc r="F29">
      <f>G29</f>
    </oc>
    <nc r="F29"/>
  </rcc>
  <rcc rId="2857" sId="1">
    <oc r="G29">
      <f>SUM(K29,M29,O29,Q29,S29,U29,W29,Y29,AA29,AC29,AE29,AG29)</f>
    </oc>
    <nc r="G29"/>
  </rcc>
  <rcc rId="2858" sId="1">
    <oc r="H29">
      <f>IFERROR(G29/D29*100,0)</f>
    </oc>
    <nc r="H29"/>
  </rcc>
  <rcc rId="2859" sId="1">
    <oc r="I29">
      <f>IFERROR(G29/E29*100,0)</f>
    </oc>
    <nc r="I29"/>
  </rcc>
  <rcc rId="2860" sId="1" numFmtId="4">
    <oc r="J29">
      <v>8983.7999999999993</v>
    </oc>
    <nc r="J29"/>
  </rcc>
  <rcc rId="2861" sId="1" numFmtId="4">
    <oc r="K29">
      <v>0</v>
    </oc>
    <nc r="K29"/>
  </rcc>
  <rcc rId="2862" sId="1" numFmtId="4">
    <oc r="L29">
      <v>8983.7999999999993</v>
    </oc>
    <nc r="L29"/>
  </rcc>
  <rcc rId="2863" sId="1" numFmtId="4">
    <oc r="M29">
      <v>0</v>
    </oc>
    <nc r="M29"/>
  </rcc>
  <rcc rId="2864" sId="1" numFmtId="4">
    <oc r="N29">
      <v>8983.7999999999993</v>
    </oc>
    <nc r="N29"/>
  </rcc>
  <rcc rId="2865" sId="1" numFmtId="4">
    <oc r="O29">
      <v>19445.669999999998</v>
    </oc>
    <nc r="O29"/>
  </rcc>
  <rcc rId="2866" sId="1" numFmtId="4">
    <oc r="P29">
      <v>8983.7999999999993</v>
    </oc>
    <nc r="P29"/>
  </rcc>
  <rcc rId="2867" sId="1" numFmtId="4">
    <oc r="Q29">
      <v>7708.8</v>
    </oc>
    <nc r="Q29"/>
  </rcc>
  <rcc rId="2868" sId="1" numFmtId="4">
    <oc r="R29">
      <v>8983.8799999999992</v>
    </oc>
    <nc r="R29"/>
  </rcc>
  <rcc rId="2869" sId="1" numFmtId="4">
    <oc r="S29">
      <v>0</v>
    </oc>
    <nc r="S29"/>
  </rcc>
  <rcc rId="2870" sId="1" numFmtId="4">
    <oc r="T29">
      <v>8983.7999999999993</v>
    </oc>
    <nc r="T29"/>
  </rcc>
  <rcc rId="2871" sId="1" numFmtId="4">
    <oc r="U29">
      <v>0</v>
    </oc>
    <nc r="U29"/>
  </rcc>
  <rcc rId="2872" sId="1" numFmtId="4">
    <oc r="V29">
      <v>8983.7999999999993</v>
    </oc>
    <nc r="V29"/>
  </rcc>
  <rcc rId="2873" sId="1" numFmtId="4">
    <oc r="W29">
      <v>0</v>
    </oc>
    <nc r="W29"/>
  </rcc>
  <rcc rId="2874" sId="1" numFmtId="4">
    <oc r="X29">
      <v>8983.7999999999993</v>
    </oc>
    <nc r="X29"/>
  </rcc>
  <rcc rId="2875" sId="1" numFmtId="4">
    <oc r="Y29">
      <v>0</v>
    </oc>
    <nc r="Y29"/>
  </rcc>
  <rcc rId="2876" sId="1" numFmtId="4">
    <oc r="Z29">
      <v>8983.7999999999993</v>
    </oc>
    <nc r="Z29"/>
  </rcc>
  <rcc rId="2877" sId="1" numFmtId="4">
    <oc r="AA29">
      <v>0</v>
    </oc>
    <nc r="AA29"/>
  </rcc>
  <rcc rId="2878" sId="1" numFmtId="4">
    <oc r="AB29">
      <v>8983.7999999999993</v>
    </oc>
    <nc r="AB29"/>
  </rcc>
  <rcc rId="2879" sId="1" numFmtId="4">
    <oc r="AC29">
      <v>0</v>
    </oc>
    <nc r="AC29"/>
  </rcc>
  <rcc rId="2880" sId="1" numFmtId="4">
    <oc r="AD29">
      <v>8983.7999999999993</v>
    </oc>
    <nc r="AD29"/>
  </rcc>
  <rcc rId="2881" sId="1" numFmtId="4">
    <oc r="AE29">
      <v>0</v>
    </oc>
    <nc r="AE29"/>
  </rcc>
  <rcc rId="2882" sId="1" numFmtId="4">
    <oc r="AF29">
      <v>8983.7999999999993</v>
    </oc>
    <nc r="AF29"/>
  </rcc>
  <rcc rId="2883" sId="1" numFmtId="4">
    <oc r="AG29">
      <v>0</v>
    </oc>
    <nc r="AG29"/>
  </rcc>
  <rcc rId="2884" sId="1">
    <oc r="B30" t="inlineStr">
      <is>
        <t>2.2 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муниципальных общеобразовательных организаций и профессиональных образовательных организаций</t>
      </is>
    </oc>
    <nc r="B30"/>
  </rcc>
  <rcc rId="2885" sId="1">
    <oc r="C30" t="inlineStr">
      <is>
        <t>Всего</t>
      </is>
    </oc>
    <nc r="C30"/>
  </rcc>
  <rcc rId="2886" sId="1">
    <oc r="D30">
      <f>D32+D31</f>
    </oc>
    <nc r="D30"/>
  </rcc>
  <rcc rId="2887" sId="1">
    <oc r="E30">
      <f>E32+E31</f>
    </oc>
    <nc r="E30"/>
  </rcc>
  <rcc rId="2888" sId="1">
    <oc r="F30">
      <f>F32+F31</f>
    </oc>
    <nc r="F30"/>
  </rcc>
  <rcc rId="2889" sId="1">
    <oc r="G30">
      <f>G32+G31</f>
    </oc>
    <nc r="G30"/>
  </rcc>
  <rcc rId="2890" sId="1">
    <oc r="H30">
      <f>IFERROR(G30/D30*100,0)</f>
    </oc>
    <nc r="H30"/>
  </rcc>
  <rcc rId="2891" sId="1">
    <oc r="I30">
      <f>IFERROR(G30/E30*100,0)</f>
    </oc>
    <nc r="I30"/>
  </rcc>
  <rcc rId="2892" sId="1">
    <oc r="J30">
      <f>J32+J31</f>
    </oc>
    <nc r="J30"/>
  </rcc>
  <rcc rId="2893" sId="1">
    <oc r="K30">
      <f>K32+K31</f>
    </oc>
    <nc r="K30"/>
  </rcc>
  <rcc rId="2894" sId="1">
    <oc r="L30">
      <f>L32+L31</f>
    </oc>
    <nc r="L30"/>
  </rcc>
  <rcc rId="2895" sId="1">
    <oc r="M30">
      <f>M32+M31</f>
    </oc>
    <nc r="M30"/>
  </rcc>
  <rcc rId="2896" sId="1">
    <oc r="N30">
      <f>N32+N31</f>
    </oc>
    <nc r="N30"/>
  </rcc>
  <rcc rId="2897" sId="1">
    <oc r="O30">
      <f>O32+O31</f>
    </oc>
    <nc r="O30"/>
  </rcc>
  <rcc rId="2898" sId="1">
    <oc r="P30">
      <f>P32+P31</f>
    </oc>
    <nc r="P30"/>
  </rcc>
  <rcc rId="2899" sId="1">
    <oc r="Q30">
      <f>Q32+Q31</f>
    </oc>
    <nc r="Q30"/>
  </rcc>
  <rcc rId="2900" sId="1">
    <oc r="R30">
      <f>R32+R31</f>
    </oc>
    <nc r="R30"/>
  </rcc>
  <rcc rId="2901" sId="1">
    <oc r="S30">
      <f>S32+S31</f>
    </oc>
    <nc r="S30"/>
  </rcc>
  <rcc rId="2902" sId="1">
    <oc r="T30">
      <f>T32+T31</f>
    </oc>
    <nc r="T30"/>
  </rcc>
  <rcc rId="2903" sId="1">
    <oc r="U30">
      <f>U32+U31</f>
    </oc>
    <nc r="U30"/>
  </rcc>
  <rcc rId="2904" sId="1">
    <oc r="V30">
      <f>V32+V31</f>
    </oc>
    <nc r="V30"/>
  </rcc>
  <rcc rId="2905" sId="1">
    <oc r="W30">
      <f>W32+W31</f>
    </oc>
    <nc r="W30"/>
  </rcc>
  <rcc rId="2906" sId="1">
    <oc r="X30">
      <f>X32+X31</f>
    </oc>
    <nc r="X30"/>
  </rcc>
  <rcc rId="2907" sId="1">
    <oc r="Y30">
      <f>Y32+Y31</f>
    </oc>
    <nc r="Y30"/>
  </rcc>
  <rcc rId="2908" sId="1">
    <oc r="Z30">
      <f>Z32+Z31</f>
    </oc>
    <nc r="Z30"/>
  </rcc>
  <rcc rId="2909" sId="1">
    <oc r="AA30">
      <f>AA32+AA31</f>
    </oc>
    <nc r="AA30"/>
  </rcc>
  <rcc rId="2910" sId="1">
    <oc r="AB30">
      <f>AB32+AB31</f>
    </oc>
    <nc r="AB30"/>
  </rcc>
  <rcc rId="2911" sId="1">
    <oc r="AC30">
      <f>AC32+AC31</f>
    </oc>
    <nc r="AC30"/>
  </rcc>
  <rcc rId="2912" sId="1">
    <oc r="AD30">
      <f>AD32+AD31</f>
    </oc>
    <nc r="AD30"/>
  </rcc>
  <rcc rId="2913" sId="1">
    <oc r="AE30">
      <f>AE32+AE31</f>
    </oc>
    <nc r="AE30"/>
  </rcc>
  <rcc rId="2914" sId="1">
    <oc r="AF30">
      <f>AF32+AF31</f>
    </oc>
    <nc r="AF30"/>
  </rcc>
  <rcc rId="2915" sId="1">
    <oc r="AG30">
      <f>AG32+AG31</f>
    </oc>
    <nc r="AG30"/>
  </rcc>
  <rcc rId="2916" sId="1">
    <oc r="C31" t="inlineStr">
      <is>
        <t>федеральный бюджет</t>
      </is>
    </oc>
    <nc r="C31"/>
  </rcc>
  <rcc rId="2917" sId="1">
    <oc r="D31">
      <f>SUM(J31,L31,N31,P31,R31,T31,V31,X31,Z31,AB31,AD31,AF31)</f>
    </oc>
    <nc r="D31"/>
  </rcc>
  <rcc rId="2918" sId="1">
    <oc r="E31">
      <f>J31+L31+N31+P31</f>
    </oc>
    <nc r="E31"/>
  </rcc>
  <rcc rId="2919" sId="1">
    <oc r="F31">
      <f>G31</f>
    </oc>
    <nc r="F31"/>
  </rcc>
  <rcc rId="2920" sId="1">
    <oc r="G31">
      <f>SUM(K31,M31,O31,Q31,S31,U31,W31,Y31,AA31,AC31,AE31,AG31)</f>
    </oc>
    <nc r="G31"/>
  </rcc>
  <rcc rId="2921" sId="1">
    <oc r="H31">
      <f>IFERROR(G31/D31*100,0)</f>
    </oc>
    <nc r="H31"/>
  </rcc>
  <rcc rId="2922" sId="1">
    <oc r="I31">
      <f>IFERROR(G31/E31*100,0)</f>
    </oc>
    <nc r="I31"/>
  </rcc>
  <rcc rId="2923" sId="1" numFmtId="4">
    <oc r="J31">
      <v>91.14</v>
    </oc>
    <nc r="J31"/>
  </rcc>
  <rcc rId="2924" sId="1" numFmtId="4">
    <oc r="K31">
      <v>0</v>
    </oc>
    <nc r="K31"/>
  </rcc>
  <rcc rId="2925" sId="1" numFmtId="4">
    <oc r="L31">
      <v>91.14</v>
    </oc>
    <nc r="L31"/>
  </rcc>
  <rcc rId="2926" sId="1" numFmtId="4">
    <oc r="M31">
      <v>0</v>
    </oc>
    <nc r="M31"/>
  </rcc>
  <rcc rId="2927" sId="1" numFmtId="4">
    <oc r="N31">
      <v>91.14</v>
    </oc>
    <nc r="N31"/>
  </rcc>
  <rcc rId="2928" sId="1" numFmtId="4">
    <oc r="O31">
      <v>240</v>
    </oc>
    <nc r="O31"/>
  </rcc>
  <rcc rId="2929" sId="1" numFmtId="4">
    <oc r="P31">
      <v>91.14</v>
    </oc>
    <nc r="P31"/>
  </rcc>
  <rcc rId="2930" sId="1" numFmtId="4">
    <oc r="Q31">
      <v>79.599999999999994</v>
    </oc>
    <nc r="Q31"/>
  </rcc>
  <rcc rId="2931" sId="1" numFmtId="4">
    <oc r="R31">
      <v>91.14</v>
    </oc>
    <nc r="R31"/>
  </rcc>
  <rcc rId="2932" sId="1" numFmtId="4">
    <oc r="S31">
      <v>0</v>
    </oc>
    <nc r="S31"/>
  </rcc>
  <rcc rId="2933" sId="1" numFmtId="4">
    <oc r="T31">
      <v>91.14</v>
    </oc>
    <nc r="T31"/>
  </rcc>
  <rcc rId="2934" sId="1" numFmtId="4">
    <oc r="U31">
      <v>0</v>
    </oc>
    <nc r="U31"/>
  </rcc>
  <rcc rId="2935" sId="1" numFmtId="4">
    <oc r="V31">
      <v>91.14</v>
    </oc>
    <nc r="V31"/>
  </rcc>
  <rcc rId="2936" sId="1" numFmtId="4">
    <oc r="W31">
      <v>0</v>
    </oc>
    <nc r="W31"/>
  </rcc>
  <rcc rId="2937" sId="1" numFmtId="4">
    <oc r="X31">
      <v>91.14</v>
    </oc>
    <nc r="X31"/>
  </rcc>
  <rcc rId="2938" sId="1" numFmtId="4">
    <oc r="Y31">
      <v>0</v>
    </oc>
    <nc r="Y31"/>
  </rcc>
  <rcc rId="2939" sId="1" numFmtId="4">
    <oc r="Z31">
      <v>91.14</v>
    </oc>
    <nc r="Z31"/>
  </rcc>
  <rcc rId="2940" sId="1" numFmtId="4">
    <oc r="AA31">
      <v>0</v>
    </oc>
    <nc r="AA31"/>
  </rcc>
  <rcc rId="2941" sId="1" numFmtId="4">
    <oc r="AB31">
      <v>91.14</v>
    </oc>
    <nc r="AB31"/>
  </rcc>
  <rcc rId="2942" sId="1" numFmtId="4">
    <oc r="AC31">
      <v>0</v>
    </oc>
    <nc r="AC31"/>
  </rcc>
  <rcc rId="2943" sId="1" numFmtId="4">
    <oc r="AD31">
      <v>91.14</v>
    </oc>
    <nc r="AD31"/>
  </rcc>
  <rcc rId="2944" sId="1" numFmtId="4">
    <oc r="AE31">
      <v>0</v>
    </oc>
    <nc r="AE31"/>
  </rcc>
  <rcc rId="2945" sId="1" numFmtId="4">
    <oc r="AF31">
      <v>91.16</v>
    </oc>
    <nc r="AF31"/>
  </rcc>
  <rcc rId="2946" sId="1" numFmtId="4">
    <oc r="AG31">
      <v>0</v>
    </oc>
    <nc r="AG31"/>
  </rcc>
  <rcc rId="2947" sId="1">
    <oc r="C32" t="inlineStr">
      <is>
        <t>бюджет города Когалыма</t>
      </is>
    </oc>
    <nc r="C32"/>
  </rcc>
  <rcc rId="2948" sId="1">
    <oc r="D32">
      <f>SUM(J32,L32,N32,P32,R32,T32,V32,X32,Z32,AB32,AD32,AF32)</f>
    </oc>
    <nc r="D32"/>
  </rcc>
  <rcc rId="2949" sId="1">
    <oc r="E32">
      <f>J32</f>
    </oc>
    <nc r="E32"/>
  </rcc>
  <rcc rId="2950" sId="1">
    <oc r="F32">
      <f>G32</f>
    </oc>
    <nc r="F32"/>
  </rcc>
  <rcc rId="2951" sId="1">
    <oc r="G32">
      <f>SUM(K32,M32,O32,Q32,S32,U32,W32,Y32,AA32,AC32,AE32,AG32)</f>
    </oc>
    <nc r="G32"/>
  </rcc>
  <rcc rId="2952" sId="1">
    <oc r="H32">
      <f>IFERROR(G32/D32*100,0)</f>
    </oc>
    <nc r="H32"/>
  </rcc>
  <rcc rId="2953" sId="1">
    <oc r="I32">
      <f>IFERROR(G32/E32*100,0)</f>
    </oc>
    <nc r="I32"/>
  </rcc>
  <rcc rId="2954" sId="1" numFmtId="4">
    <oc r="J32">
      <v>0</v>
    </oc>
    <nc r="J32"/>
  </rcc>
  <rcc rId="2955" sId="1" numFmtId="4">
    <oc r="K32">
      <v>0</v>
    </oc>
    <nc r="K32"/>
  </rcc>
  <rcc rId="2956" sId="1" numFmtId="4">
    <oc r="L32">
      <v>0</v>
    </oc>
    <nc r="L32"/>
  </rcc>
  <rcc rId="2957" sId="1" numFmtId="4">
    <oc r="M32">
      <v>0</v>
    </oc>
    <nc r="M32"/>
  </rcc>
  <rcc rId="2958" sId="1" numFmtId="4">
    <oc r="N32">
      <v>0</v>
    </oc>
    <nc r="N32"/>
  </rcc>
  <rcc rId="2959" sId="1" numFmtId="4">
    <oc r="O32">
      <v>0</v>
    </oc>
    <nc r="O32"/>
  </rcc>
  <rcc rId="2960" sId="1" numFmtId="4">
    <oc r="P32">
      <v>0</v>
    </oc>
    <nc r="P32"/>
  </rcc>
  <rcc rId="2961" sId="1" numFmtId="4">
    <oc r="Q32">
      <v>0</v>
    </oc>
    <nc r="Q32"/>
  </rcc>
  <rcc rId="2962" sId="1" numFmtId="4">
    <oc r="R32">
      <v>0</v>
    </oc>
    <nc r="R32"/>
  </rcc>
  <rcc rId="2963" sId="1" numFmtId="4">
    <oc r="S32">
      <v>0</v>
    </oc>
    <nc r="S32"/>
  </rcc>
  <rcc rId="2964" sId="1" numFmtId="4">
    <oc r="T32">
      <v>0</v>
    </oc>
    <nc r="T32"/>
  </rcc>
  <rcc rId="2965" sId="1" numFmtId="4">
    <oc r="U32">
      <v>0</v>
    </oc>
    <nc r="U32"/>
  </rcc>
  <rcc rId="2966" sId="1" numFmtId="4">
    <oc r="V32">
      <v>0</v>
    </oc>
    <nc r="V32"/>
  </rcc>
  <rcc rId="2967" sId="1" numFmtId="4">
    <oc r="W32">
      <v>0</v>
    </oc>
    <nc r="W32"/>
  </rcc>
  <rcc rId="2968" sId="1" numFmtId="4">
    <oc r="X32">
      <v>0</v>
    </oc>
    <nc r="X32"/>
  </rcc>
  <rcc rId="2969" sId="1" numFmtId="4">
    <oc r="Y32">
      <v>0</v>
    </oc>
    <nc r="Y32"/>
  </rcc>
  <rcc rId="2970" sId="1" numFmtId="4">
    <oc r="Z32">
      <v>0</v>
    </oc>
    <nc r="Z32"/>
  </rcc>
  <rcc rId="2971" sId="1" numFmtId="4">
    <oc r="AA32">
      <v>0</v>
    </oc>
    <nc r="AA32"/>
  </rcc>
  <rcc rId="2972" sId="1" numFmtId="4">
    <oc r="AB32">
      <v>0</v>
    </oc>
    <nc r="AB32"/>
  </rcc>
  <rcc rId="2973" sId="1" numFmtId="4">
    <oc r="AC32">
      <v>0</v>
    </oc>
    <nc r="AC32"/>
  </rcc>
  <rcc rId="2974" sId="1" numFmtId="4">
    <oc r="AD32">
      <v>0</v>
    </oc>
    <nc r="AD32"/>
  </rcc>
  <rcc rId="2975" sId="1" numFmtId="4">
    <oc r="AE32">
      <v>0</v>
    </oc>
    <nc r="AE32"/>
  </rcc>
  <rcc rId="2976" sId="1" numFmtId="4">
    <oc r="AF32">
      <v>0</v>
    </oc>
    <nc r="AF32"/>
  </rcc>
  <rcc rId="2977" sId="1" numFmtId="4">
    <oc r="AG32">
      <v>0</v>
    </oc>
    <nc r="AG32"/>
  </rcc>
  <rcc rId="2978" sId="1">
    <oc r="A33" t="inlineStr">
      <is>
        <t xml:space="preserve"> 1.1</t>
      </is>
    </oc>
    <nc r="A33"/>
  </rcc>
  <rcc rId="2979" sId="1">
    <oc r="B33" t="inlineStr">
      <is>
        <t>Комплекс процессных мероприятий «Содействие развитию дошкольного и общего образования», в том числе:</t>
      </is>
    </oc>
    <nc r="B33"/>
  </rcc>
  <rcc rId="2980" sId="1">
    <oc r="C33" t="inlineStr">
      <is>
        <t>Всего</t>
      </is>
    </oc>
    <nc r="C33"/>
  </rcc>
  <rcc rId="2981" sId="1">
    <oc r="D33">
      <f>D37+D36+D34+D35</f>
    </oc>
    <nc r="D33"/>
  </rcc>
  <rcc rId="2982" sId="1">
    <oc r="E33">
      <f>E37+E36+E34+E35</f>
    </oc>
    <nc r="E33"/>
  </rcc>
  <rcc rId="2983" sId="1">
    <oc r="F33">
      <f>F37+F36+F34+F35</f>
    </oc>
    <nc r="F33"/>
  </rcc>
  <rcc rId="2984" sId="1">
    <oc r="G33">
      <f>G37+G36+G34+G35</f>
    </oc>
    <nc r="G33"/>
  </rcc>
  <rcc rId="2985" sId="1">
    <oc r="H33">
      <f>IFERROR(G33/D33*100,0)</f>
    </oc>
    <nc r="H33"/>
  </rcc>
  <rcc rId="2986" sId="1">
    <oc r="I33">
      <f>IFERROR(G33/E33*100,0)</f>
    </oc>
    <nc r="I33"/>
  </rcc>
  <rcc rId="2987" sId="1">
    <oc r="J33">
      <f>J37+J36+J34+J35</f>
    </oc>
    <nc r="J33"/>
  </rcc>
  <rcc rId="2988" sId="1">
    <oc r="K33">
      <f>K37+K36+K34+K35</f>
    </oc>
    <nc r="K33"/>
  </rcc>
  <rcc rId="2989" sId="1">
    <oc r="L33">
      <f>L37+L36+L34+L35</f>
    </oc>
    <nc r="L33"/>
  </rcc>
  <rcc rId="2990" sId="1">
    <oc r="M33">
      <f>M37+M36+M34+M35</f>
    </oc>
    <nc r="M33"/>
  </rcc>
  <rcc rId="2991" sId="1">
    <oc r="N33">
      <f>N37+N36+N34+N35</f>
    </oc>
    <nc r="N33"/>
  </rcc>
  <rcc rId="2992" sId="1">
    <oc r="O33">
      <f>O37+O36+O34+O35</f>
    </oc>
    <nc r="O33"/>
  </rcc>
  <rcc rId="2993" sId="1">
    <oc r="P33">
      <f>P37+P36+P34+P35</f>
    </oc>
    <nc r="P33"/>
  </rcc>
  <rcc rId="2994" sId="1">
    <oc r="Q33">
      <f>Q37+Q36+Q34+Q35</f>
    </oc>
    <nc r="Q33"/>
  </rcc>
  <rcc rId="2995" sId="1">
    <oc r="R33">
      <f>R37+R36+R34+R35</f>
    </oc>
    <nc r="R33"/>
  </rcc>
  <rcc rId="2996" sId="1">
    <oc r="S33">
      <f>S37+S36+S34+S35</f>
    </oc>
    <nc r="S33"/>
  </rcc>
  <rcc rId="2997" sId="1">
    <oc r="T33">
      <f>T37+T36+T34+T35</f>
    </oc>
    <nc r="T33"/>
  </rcc>
  <rcc rId="2998" sId="1">
    <oc r="U33">
      <f>U37+U36+U34+U35</f>
    </oc>
    <nc r="U33"/>
  </rcc>
  <rcc rId="2999" sId="1">
    <oc r="V33">
      <f>V37+V36+V34+V35</f>
    </oc>
    <nc r="V33"/>
  </rcc>
  <rcc rId="3000" sId="1">
    <oc r="W33">
      <f>W37+W36+W34+W35</f>
    </oc>
    <nc r="W33"/>
  </rcc>
  <rcc rId="3001" sId="1">
    <oc r="X33">
      <f>X37+X36+X34+X35</f>
    </oc>
    <nc r="X33"/>
  </rcc>
  <rcc rId="3002" sId="1">
    <oc r="Y33">
      <f>Y37+Y36+Y34+Y35</f>
    </oc>
    <nc r="Y33"/>
  </rcc>
  <rcc rId="3003" sId="1">
    <oc r="Z33">
      <f>Z37+Z36+Z34+Z35</f>
    </oc>
    <nc r="Z33"/>
  </rcc>
  <rcc rId="3004" sId="1">
    <oc r="AA33">
      <f>AA37+AA36+AA34+AA35</f>
    </oc>
    <nc r="AA33"/>
  </rcc>
  <rcc rId="3005" sId="1">
    <oc r="AB33">
      <f>AB37+AB36+AB34+AB35</f>
    </oc>
    <nc r="AB33"/>
  </rcc>
  <rcc rId="3006" sId="1">
    <oc r="AC33">
      <f>AC37+AC36+AC34+AC35</f>
    </oc>
    <nc r="AC33"/>
  </rcc>
  <rcc rId="3007" sId="1">
    <oc r="AD33">
      <f>AD37+AD36+AD34+AD35</f>
    </oc>
    <nc r="AD33"/>
  </rcc>
  <rcc rId="3008" sId="1">
    <oc r="AE33">
      <f>AE37+AE36+AE34+AE35</f>
    </oc>
    <nc r="AE33"/>
  </rcc>
  <rcc rId="3009" sId="1">
    <oc r="AF33">
      <f>AF37+AF36+AF34+AF35</f>
    </oc>
    <nc r="AF33"/>
  </rcc>
  <rcc rId="3010" sId="1">
    <oc r="AG33">
      <f>AG37+AG36+AG34+AG35</f>
    </oc>
    <nc r="AG33"/>
  </rcc>
  <rcc rId="3011" sId="1">
    <oc r="C34" t="inlineStr">
      <is>
        <t>федеральный бюджет</t>
      </is>
    </oc>
    <nc r="C34"/>
  </rcc>
  <rcc rId="3012" sId="1">
    <oc r="D34">
      <f>SUM(J34,L34,N34,P34,R34,T34,V34,X34,Z34,AB34,AD34,AF34)</f>
    </oc>
    <nc r="D34"/>
  </rcc>
  <rcc rId="3013" sId="1">
    <oc r="E34">
      <f>J34</f>
    </oc>
    <nc r="E34"/>
  </rcc>
  <rcc rId="3014" sId="1">
    <oc r="F34">
      <f>G34</f>
    </oc>
    <nc r="F34"/>
  </rcc>
  <rcc rId="3015" sId="1">
    <oc r="G34">
      <f>SUM(K34,M34,O34,Q34,S34,U34,W34,Y34,AA34,AC34,AE34,AG34)</f>
    </oc>
    <nc r="G34"/>
  </rcc>
  <rcc rId="3016" sId="1">
    <oc r="H34">
      <f>IFERROR(G34/D34*100,0)</f>
    </oc>
    <nc r="H34"/>
  </rcc>
  <rcc rId="3017" sId="1">
    <oc r="I34">
      <f>IFERROR(G34/E34*100,0)</f>
    </oc>
    <nc r="I34"/>
  </rcc>
  <rcc rId="3018" sId="1">
    <oc r="J34">
      <f>J66</f>
    </oc>
    <nc r="J34"/>
  </rcc>
  <rcc rId="3019" sId="1">
    <oc r="K34">
      <f>K66</f>
    </oc>
    <nc r="K34"/>
  </rcc>
  <rcc rId="3020" sId="1">
    <oc r="L34">
      <f>L66</f>
    </oc>
    <nc r="L34"/>
  </rcc>
  <rcc rId="3021" sId="1">
    <oc r="M34">
      <f>M66</f>
    </oc>
    <nc r="M34"/>
  </rcc>
  <rcc rId="3022" sId="1">
    <oc r="N34">
      <f>N66</f>
    </oc>
    <nc r="N34"/>
  </rcc>
  <rcc rId="3023" sId="1">
    <oc r="O34">
      <f>O66</f>
    </oc>
    <nc r="O34"/>
  </rcc>
  <rcc rId="3024" sId="1">
    <oc r="P34">
      <f>P66</f>
    </oc>
    <nc r="P34"/>
  </rcc>
  <rcc rId="3025" sId="1">
    <oc r="Q34">
      <f>Q66</f>
    </oc>
    <nc r="Q34"/>
  </rcc>
  <rcc rId="3026" sId="1">
    <oc r="R34">
      <f>R66</f>
    </oc>
    <nc r="R34"/>
  </rcc>
  <rcc rId="3027" sId="1">
    <oc r="S34">
      <f>S66</f>
    </oc>
    <nc r="S34"/>
  </rcc>
  <rcc rId="3028" sId="1">
    <oc r="T34">
      <f>T66</f>
    </oc>
    <nc r="T34"/>
  </rcc>
  <rcc rId="3029" sId="1">
    <oc r="U34">
      <f>U66</f>
    </oc>
    <nc r="U34"/>
  </rcc>
  <rcc rId="3030" sId="1">
    <oc r="V34">
      <f>V66</f>
    </oc>
    <nc r="V34"/>
  </rcc>
  <rcc rId="3031" sId="1">
    <oc r="W34">
      <f>W66</f>
    </oc>
    <nc r="W34"/>
  </rcc>
  <rcc rId="3032" sId="1">
    <oc r="X34">
      <f>X66</f>
    </oc>
    <nc r="X34"/>
  </rcc>
  <rcc rId="3033" sId="1">
    <oc r="Y34">
      <f>Y66</f>
    </oc>
    <nc r="Y34"/>
  </rcc>
  <rcc rId="3034" sId="1">
    <oc r="Z34">
      <f>Z66</f>
    </oc>
    <nc r="Z34"/>
  </rcc>
  <rcc rId="3035" sId="1">
    <oc r="AA34">
      <f>AA66</f>
    </oc>
    <nc r="AA34"/>
  </rcc>
  <rcc rId="3036" sId="1">
    <oc r="AB34">
      <f>AB66</f>
    </oc>
    <nc r="AB34"/>
  </rcc>
  <rcc rId="3037" sId="1">
    <oc r="AC34">
      <f>AC66</f>
    </oc>
    <nc r="AC34"/>
  </rcc>
  <rcc rId="3038" sId="1">
    <oc r="AD34">
      <f>AD66</f>
    </oc>
    <nc r="AD34"/>
  </rcc>
  <rcc rId="3039" sId="1">
    <oc r="AE34">
      <f>AE66</f>
    </oc>
    <nc r="AE34"/>
  </rcc>
  <rcc rId="3040" sId="1">
    <oc r="AF34">
      <f>AF66</f>
    </oc>
    <nc r="AF34"/>
  </rcc>
  <rcc rId="3041" sId="1">
    <oc r="AG34">
      <f>AG66</f>
    </oc>
    <nc r="AG34"/>
  </rcc>
  <rcc rId="3042" sId="1">
    <oc r="C35" t="inlineStr">
      <is>
        <t>бюджет автономного округа</t>
      </is>
    </oc>
    <nc r="C35"/>
  </rcc>
  <rcc rId="3043" sId="1">
    <oc r="D35">
      <f>SUM(J35,L35,N35,P35,R35,T35,V35,X35,Z35,AB35,AD35,AF35)</f>
    </oc>
    <nc r="D35"/>
  </rcc>
  <rcc rId="3044" sId="1">
    <oc r="E35">
      <f>J35</f>
    </oc>
    <nc r="E35"/>
  </rcc>
  <rcc rId="3045" sId="1">
    <oc r="F35">
      <f>G35</f>
    </oc>
    <nc r="F35"/>
  </rcc>
  <rcc rId="3046" sId="1">
    <oc r="G35">
      <f>SUM(K35,M35,O35,Q35,S35,U35,W35,Y35,AA35,AC35,AE35,AG35)</f>
    </oc>
    <nc r="G35"/>
  </rcc>
  <rcc rId="3047" sId="1">
    <oc r="H35">
      <f>IFERROR(G35/D35*100,0)</f>
    </oc>
    <nc r="H35"/>
  </rcc>
  <rcc rId="3048" sId="1">
    <oc r="I35">
      <f>IFERROR(G35/E35*100,0)</f>
    </oc>
    <nc r="I35"/>
  </rcc>
  <rcc rId="3049" sId="1">
    <oc r="J35">
      <f>J39+J67</f>
    </oc>
    <nc r="J35"/>
  </rcc>
  <rcc rId="3050" sId="1">
    <oc r="K35">
      <f>K39+K67</f>
    </oc>
    <nc r="K35"/>
  </rcc>
  <rcc rId="3051" sId="1">
    <oc r="L35">
      <f>L39+L67</f>
    </oc>
    <nc r="L35"/>
  </rcc>
  <rcc rId="3052" sId="1">
    <oc r="M35">
      <f>M39+M67</f>
    </oc>
    <nc r="M35"/>
  </rcc>
  <rcc rId="3053" sId="1">
    <oc r="N35">
      <f>N39+N67</f>
    </oc>
    <nc r="N35"/>
  </rcc>
  <rcc rId="3054" sId="1">
    <oc r="O35">
      <f>O39+O67</f>
    </oc>
    <nc r="O35"/>
  </rcc>
  <rcc rId="3055" sId="1">
    <oc r="P35">
      <f>P39+P67</f>
    </oc>
    <nc r="P35"/>
  </rcc>
  <rcc rId="3056" sId="1">
    <oc r="Q35">
      <f>Q39+Q67</f>
    </oc>
    <nc r="Q35"/>
  </rcc>
  <rcc rId="3057" sId="1">
    <oc r="R35">
      <f>R39+R67</f>
    </oc>
    <nc r="R35"/>
  </rcc>
  <rcc rId="3058" sId="1">
    <oc r="S35">
      <f>S39+S67</f>
    </oc>
    <nc r="S35"/>
  </rcc>
  <rcc rId="3059" sId="1">
    <oc r="T35">
      <f>T39+T67</f>
    </oc>
    <nc r="T35"/>
  </rcc>
  <rcc rId="3060" sId="1">
    <oc r="U35">
      <f>U39+U67</f>
    </oc>
    <nc r="U35"/>
  </rcc>
  <rcc rId="3061" sId="1">
    <oc r="V35">
      <f>V39+V67</f>
    </oc>
    <nc r="V35"/>
  </rcc>
  <rcc rId="3062" sId="1">
    <oc r="W35">
      <f>W39+W67</f>
    </oc>
    <nc r="W35"/>
  </rcc>
  <rcc rId="3063" sId="1">
    <oc r="X35">
      <f>X39+X67</f>
    </oc>
    <nc r="X35"/>
  </rcc>
  <rcc rId="3064" sId="1">
    <oc r="Y35">
      <f>Y39+Y67</f>
    </oc>
    <nc r="Y35"/>
  </rcc>
  <rcc rId="3065" sId="1">
    <oc r="Z35">
      <f>Z39+Z67</f>
    </oc>
    <nc r="Z35"/>
  </rcc>
  <rcc rId="3066" sId="1">
    <oc r="AA35">
      <f>AA39+AA67</f>
    </oc>
    <nc r="AA35"/>
  </rcc>
  <rcc rId="3067" sId="1">
    <oc r="AB35">
      <f>AB39+AB67</f>
    </oc>
    <nc r="AB35"/>
  </rcc>
  <rcc rId="3068" sId="1">
    <oc r="AC35">
      <f>AC39+AC67</f>
    </oc>
    <nc r="AC35"/>
  </rcc>
  <rcc rId="3069" sId="1">
    <oc r="AD35">
      <f>AD39+AD67</f>
    </oc>
    <nc r="AD35"/>
  </rcc>
  <rcc rId="3070" sId="1">
    <oc r="AE35">
      <f>AE39+AE67</f>
    </oc>
    <nc r="AE35"/>
  </rcc>
  <rcc rId="3071" sId="1">
    <oc r="AF35">
      <f>AF39+AF67</f>
    </oc>
    <nc r="AF35"/>
  </rcc>
  <rcc rId="3072" sId="1">
    <oc r="AG35">
      <f>AG39+AG67</f>
    </oc>
    <nc r="AG35"/>
  </rcc>
  <rcc rId="3073" sId="1">
    <oc r="C36" t="inlineStr">
      <is>
        <t>бюджет города Когалыма</t>
      </is>
    </oc>
    <nc r="C36"/>
  </rcc>
  <rcc rId="3074" sId="1">
    <oc r="D36">
      <f>SUM(J36,L36,N36,P36,R36,T36,V36,X36,Z36,AB36,AD36,AF36)</f>
    </oc>
    <nc r="D36"/>
  </rcc>
  <rcc rId="3075" sId="1">
    <oc r="E36">
      <f>J36</f>
    </oc>
    <nc r="E36"/>
  </rcc>
  <rcc rId="3076" sId="1">
    <oc r="F36">
      <f>G36</f>
    </oc>
    <nc r="F36"/>
  </rcc>
  <rcc rId="3077" sId="1">
    <oc r="G36">
      <f>SUM(K36,M36,O36,Q36,S36,U36,W36,Y36,AA36,AC36,AE36,AG36)</f>
    </oc>
    <nc r="G36"/>
  </rcc>
  <rcc rId="3078" sId="1">
    <oc r="H36">
      <f>IFERROR(G36/D36*100,0)</f>
    </oc>
    <nc r="H36"/>
  </rcc>
  <rcc rId="3079" sId="1">
    <oc r="I36">
      <f>IFERROR(G36/E36*100,0)</f>
    </oc>
    <nc r="I36"/>
  </rcc>
  <rcc rId="3080" sId="1">
    <oc r="J36">
      <f>J40+J60+J68</f>
    </oc>
    <nc r="J36"/>
  </rcc>
  <rcc rId="3081" sId="1">
    <oc r="K36">
      <f>K40+K60+K68</f>
    </oc>
    <nc r="K36"/>
  </rcc>
  <rcc rId="3082" sId="1">
    <oc r="L36">
      <f>L40+L60+L68</f>
    </oc>
    <nc r="L36"/>
  </rcc>
  <rcc rId="3083" sId="1">
    <oc r="M36">
      <f>M40+M60+M68</f>
    </oc>
    <nc r="M36"/>
  </rcc>
  <rcc rId="3084" sId="1">
    <oc r="N36">
      <f>N40+N60+N68</f>
    </oc>
    <nc r="N36"/>
  </rcc>
  <rcc rId="3085" sId="1">
    <oc r="O36">
      <f>O40+O60+O68</f>
    </oc>
    <nc r="O36"/>
  </rcc>
  <rcc rId="3086" sId="1">
    <oc r="P36">
      <f>P40+P60+P68</f>
    </oc>
    <nc r="P36"/>
  </rcc>
  <rcc rId="3087" sId="1">
    <oc r="Q36">
      <f>Q40+Q60+Q68</f>
    </oc>
    <nc r="Q36"/>
  </rcc>
  <rcc rId="3088" sId="1">
    <oc r="R36">
      <f>R40+R60+R68</f>
    </oc>
    <nc r="R36"/>
  </rcc>
  <rcc rId="3089" sId="1">
    <oc r="S36">
      <f>S40+S60+S68</f>
    </oc>
    <nc r="S36"/>
  </rcc>
  <rcc rId="3090" sId="1">
    <oc r="T36">
      <f>T40+T60+T68</f>
    </oc>
    <nc r="T36"/>
  </rcc>
  <rcc rId="3091" sId="1">
    <oc r="U36">
      <f>U40+U60+U68</f>
    </oc>
    <nc r="U36"/>
  </rcc>
  <rcc rId="3092" sId="1">
    <oc r="V36">
      <f>V40+V60+V68</f>
    </oc>
    <nc r="V36"/>
  </rcc>
  <rcc rId="3093" sId="1">
    <oc r="W36">
      <f>W40+W60+W68</f>
    </oc>
    <nc r="W36"/>
  </rcc>
  <rcc rId="3094" sId="1">
    <oc r="X36">
      <f>X40+X60+X68</f>
    </oc>
    <nc r="X36"/>
  </rcc>
  <rcc rId="3095" sId="1">
    <oc r="Y36">
      <f>Y40+Y60+Y68</f>
    </oc>
    <nc r="Y36"/>
  </rcc>
  <rcc rId="3096" sId="1">
    <oc r="Z36">
      <f>Z40+Z60+Z68</f>
    </oc>
    <nc r="Z36"/>
  </rcc>
  <rcc rId="3097" sId="1">
    <oc r="AA36">
      <f>AA40+AA60+AA68</f>
    </oc>
    <nc r="AA36"/>
  </rcc>
  <rcc rId="3098" sId="1">
    <oc r="AB36">
      <f>AB40+AB60+AB68</f>
    </oc>
    <nc r="AB36"/>
  </rcc>
  <rcc rId="3099" sId="1">
    <oc r="AC36">
      <f>AC40+AC60+AC68</f>
    </oc>
    <nc r="AC36"/>
  </rcc>
  <rcc rId="3100" sId="1">
    <oc r="AD36">
      <f>AD40+AD60+AD68</f>
    </oc>
    <nc r="AD36"/>
  </rcc>
  <rcc rId="3101" sId="1">
    <oc r="AE36">
      <f>AE40+AE60+AE68</f>
    </oc>
    <nc r="AE36"/>
  </rcc>
  <rcc rId="3102" sId="1">
    <oc r="AF36">
      <f>AF40+AF60+AF68</f>
    </oc>
    <nc r="AF36"/>
  </rcc>
  <rcc rId="3103" sId="1">
    <oc r="AG36">
      <f>AG40+AG60+AG68</f>
    </oc>
    <nc r="AG36"/>
  </rcc>
  <rcc rId="3104" sId="1">
    <oc r="C37" t="inlineStr">
      <is>
        <t>внебюджетные источики</t>
      </is>
    </oc>
    <nc r="C37"/>
  </rcc>
  <rcc rId="3105" sId="1">
    <oc r="D37">
      <f>SUM(J37,L37,N37,P37,R37,T37,V37,X37,Z37,AB37,AD37,AF37)</f>
    </oc>
    <nc r="D37"/>
  </rcc>
  <rcc rId="3106" sId="1">
    <oc r="E37">
      <f>J37</f>
    </oc>
    <nc r="E37"/>
  </rcc>
  <rcc rId="3107" sId="1">
    <oc r="F37">
      <f>G37</f>
    </oc>
    <nc r="F37"/>
  </rcc>
  <rcc rId="3108" sId="1">
    <oc r="G37">
      <f>SUM(K37,M37,O37,Q37,S37,U37,W37,Y37,AA37,AC37,AE37,AG37)</f>
    </oc>
    <nc r="G37"/>
  </rcc>
  <rcc rId="3109" sId="1">
    <oc r="H37">
      <f>IFERROR(G37/D37*100,0)</f>
    </oc>
    <nc r="H37"/>
  </rcc>
  <rcc rId="3110" sId="1">
    <oc r="I37">
      <f>IFERROR(G37/E37*100,0)</f>
    </oc>
    <nc r="I37"/>
  </rcc>
  <rcc rId="3111" sId="1">
    <oc r="J37">
      <f>J41</f>
    </oc>
    <nc r="J37"/>
  </rcc>
  <rcc rId="3112" sId="1">
    <oc r="K37">
      <f>K41</f>
    </oc>
    <nc r="K37"/>
  </rcc>
  <rcc rId="3113" sId="1">
    <oc r="L37">
      <f>L41</f>
    </oc>
    <nc r="L37"/>
  </rcc>
  <rcc rId="3114" sId="1">
    <oc r="M37">
      <f>M41</f>
    </oc>
    <nc r="M37"/>
  </rcc>
  <rcc rId="3115" sId="1">
    <oc r="N37">
      <f>N41</f>
    </oc>
    <nc r="N37"/>
  </rcc>
  <rcc rId="3116" sId="1">
    <oc r="O37">
      <f>O41</f>
    </oc>
    <nc r="O37"/>
  </rcc>
  <rcc rId="3117" sId="1">
    <oc r="P37">
      <f>P41</f>
    </oc>
    <nc r="P37"/>
  </rcc>
  <rcc rId="3118" sId="1">
    <oc r="Q37">
      <f>Q41</f>
    </oc>
    <nc r="Q37"/>
  </rcc>
  <rcc rId="3119" sId="1">
    <oc r="R37">
      <f>R41</f>
    </oc>
    <nc r="R37"/>
  </rcc>
  <rcc rId="3120" sId="1">
    <oc r="S37">
      <f>S41</f>
    </oc>
    <nc r="S37"/>
  </rcc>
  <rcc rId="3121" sId="1">
    <oc r="T37">
      <f>T41</f>
    </oc>
    <nc r="T37"/>
  </rcc>
  <rcc rId="3122" sId="1">
    <oc r="U37">
      <f>U41</f>
    </oc>
    <nc r="U37"/>
  </rcc>
  <rcc rId="3123" sId="1">
    <oc r="V37">
      <f>V41</f>
    </oc>
    <nc r="V37"/>
  </rcc>
  <rcc rId="3124" sId="1">
    <oc r="W37">
      <f>W41</f>
    </oc>
    <nc r="W37"/>
  </rcc>
  <rcc rId="3125" sId="1">
    <oc r="X37">
      <f>X41</f>
    </oc>
    <nc r="X37"/>
  </rcc>
  <rcc rId="3126" sId="1">
    <oc r="Y37">
      <f>Y41</f>
    </oc>
    <nc r="Y37"/>
  </rcc>
  <rcc rId="3127" sId="1">
    <oc r="Z37">
      <f>Z41</f>
    </oc>
    <nc r="Z37"/>
  </rcc>
  <rcc rId="3128" sId="1">
    <oc r="AA37">
      <f>AA41</f>
    </oc>
    <nc r="AA37"/>
  </rcc>
  <rcc rId="3129" sId="1">
    <oc r="AB37">
      <f>AB41</f>
    </oc>
    <nc r="AB37"/>
  </rcc>
  <rcc rId="3130" sId="1">
    <oc r="AC37">
      <f>AC41</f>
    </oc>
    <nc r="AC37"/>
  </rcc>
  <rcc rId="3131" sId="1">
    <oc r="AD37">
      <f>AD41</f>
    </oc>
    <nc r="AD37"/>
  </rcc>
  <rcc rId="3132" sId="1">
    <oc r="AE37">
      <f>AE41</f>
    </oc>
    <nc r="AE37"/>
  </rcc>
  <rcc rId="3133" sId="1">
    <oc r="AF37">
      <f>AF41</f>
    </oc>
    <nc r="AF37"/>
  </rcc>
  <rcc rId="3134" sId="1">
    <oc r="AG37">
      <f>AG41</f>
    </oc>
    <nc r="AG37"/>
  </rcc>
  <rcc rId="3135" sId="1">
    <oc r="B38" t="inlineStr">
      <is>
        <t xml:space="preserve">1.1 Внедрение обновленного содержания дошкольного, основного общего и среднего общего
образования, новых методов обучения, обеспечивающих повышение качества дошкольного,
основного общего и среднего общего образования всего, в том числе:
</t>
      </is>
    </oc>
    <nc r="B38"/>
  </rcc>
  <rcc rId="3136" sId="1">
    <oc r="C38" t="inlineStr">
      <is>
        <t>Всего</t>
      </is>
    </oc>
    <nc r="C38"/>
  </rcc>
  <rcc rId="3137" sId="1">
    <oc r="D38">
      <f>D41+D40</f>
    </oc>
    <nc r="D38"/>
  </rcc>
  <rcc rId="3138" sId="1">
    <oc r="E38">
      <f>E41+E40</f>
    </oc>
    <nc r="E38"/>
  </rcc>
  <rcc rId="3139" sId="1">
    <oc r="F38">
      <f>F41+F40</f>
    </oc>
    <nc r="F38"/>
  </rcc>
  <rcc rId="3140" sId="1">
    <oc r="G38">
      <f>G41+G40</f>
    </oc>
    <nc r="G38"/>
  </rcc>
  <rcc rId="3141" sId="1">
    <oc r="H38">
      <f>IFERROR(G38/D38*100,0)</f>
    </oc>
    <nc r="H38"/>
  </rcc>
  <rcc rId="3142" sId="1">
    <oc r="I38">
      <f>IFERROR(G38/E38*100,0)</f>
    </oc>
    <nc r="I38"/>
  </rcc>
  <rcc rId="3143" sId="1">
    <oc r="J38">
      <f>J41+J40</f>
    </oc>
    <nc r="J38"/>
  </rcc>
  <rcc rId="3144" sId="1">
    <oc r="K38">
      <f>K41+K40</f>
    </oc>
    <nc r="K38"/>
  </rcc>
  <rcc rId="3145" sId="1">
    <oc r="L38">
      <f>L41+L40</f>
    </oc>
    <nc r="L38"/>
  </rcc>
  <rcc rId="3146" sId="1">
    <oc r="M38">
      <f>M41+M40</f>
    </oc>
    <nc r="M38"/>
  </rcc>
  <rcc rId="3147" sId="1">
    <oc r="N38">
      <f>N41+N40</f>
    </oc>
    <nc r="N38"/>
  </rcc>
  <rcc rId="3148" sId="1">
    <oc r="O38">
      <f>O41+O40</f>
    </oc>
    <nc r="O38"/>
  </rcc>
  <rcc rId="3149" sId="1">
    <oc r="P38">
      <f>P41+P40</f>
    </oc>
    <nc r="P38"/>
  </rcc>
  <rcc rId="3150" sId="1">
    <oc r="Q38">
      <f>Q41+Q40</f>
    </oc>
    <nc r="Q38"/>
  </rcc>
  <rcc rId="3151" sId="1">
    <oc r="R38">
      <f>R41+R40</f>
    </oc>
    <nc r="R38"/>
  </rcc>
  <rcc rId="3152" sId="1">
    <oc r="S38">
      <f>S41+S40</f>
    </oc>
    <nc r="S38"/>
  </rcc>
  <rcc rId="3153" sId="1">
    <oc r="T38">
      <f>T41+T40</f>
    </oc>
    <nc r="T38"/>
  </rcc>
  <rcc rId="3154" sId="1">
    <oc r="U38">
      <f>U41+U40</f>
    </oc>
    <nc r="U38"/>
  </rcc>
  <rcc rId="3155" sId="1">
    <oc r="V38">
      <f>V41+V40</f>
    </oc>
    <nc r="V38"/>
  </rcc>
  <rcc rId="3156" sId="1">
    <oc r="W38">
      <f>W41+W40</f>
    </oc>
    <nc r="W38"/>
  </rcc>
  <rcc rId="3157" sId="1">
    <oc r="X38">
      <f>X41+X40</f>
    </oc>
    <nc r="X38"/>
  </rcc>
  <rcc rId="3158" sId="1">
    <oc r="Y38">
      <f>Y41+Y40</f>
    </oc>
    <nc r="Y38"/>
  </rcc>
  <rcc rId="3159" sId="1">
    <oc r="Z38">
      <f>Z41+Z40</f>
    </oc>
    <nc r="Z38"/>
  </rcc>
  <rcc rId="3160" sId="1">
    <oc r="AA38">
      <f>AA41+AA40</f>
    </oc>
    <nc r="AA38"/>
  </rcc>
  <rcc rId="3161" sId="1">
    <oc r="AB38">
      <f>AB41+AB40</f>
    </oc>
    <nc r="AB38"/>
  </rcc>
  <rcc rId="3162" sId="1">
    <oc r="AC38">
      <f>AC41+AC40</f>
    </oc>
    <nc r="AC38"/>
  </rcc>
  <rcc rId="3163" sId="1">
    <oc r="AD38">
      <f>AD41+AD40</f>
    </oc>
    <nc r="AD38"/>
  </rcc>
  <rcc rId="3164" sId="1">
    <oc r="AE38">
      <f>AE41+AE40</f>
    </oc>
    <nc r="AE38"/>
  </rcc>
  <rcc rId="3165" sId="1">
    <oc r="AF38">
      <f>AF41+AF40</f>
    </oc>
    <nc r="AF38"/>
  </rcc>
  <rcc rId="3166" sId="1">
    <oc r="AG38">
      <f>AG41+AG40</f>
    </oc>
    <nc r="AG38"/>
  </rcc>
  <rcc rId="3167" sId="1">
    <oc r="C39" t="inlineStr">
      <is>
        <t>бюджет автономного округа</t>
      </is>
    </oc>
    <nc r="C39"/>
  </rcc>
  <rcc rId="3168" sId="1">
    <oc r="D39">
      <f>SUM(J39,L39,N39,P39,R39,T39,V39,X39,Z39,AB39,AD39,AF39)</f>
    </oc>
    <nc r="D39"/>
  </rcc>
  <rcc rId="3169" sId="1">
    <oc r="E39">
      <f>J39</f>
    </oc>
    <nc r="E39"/>
  </rcc>
  <rcc rId="3170" sId="1">
    <oc r="F39">
      <f>G39</f>
    </oc>
    <nc r="F39"/>
  </rcc>
  <rcc rId="3171" sId="1">
    <oc r="G39">
      <f>SUM(K39,M39,O39,Q39,S39,U39,W39,Y39,AA39,AC39,AE39,AG39)</f>
    </oc>
    <nc r="G39"/>
  </rcc>
  <rcc rId="3172" sId="1">
    <oc r="H39">
      <f>IFERROR(G39/D39*100,0)</f>
    </oc>
    <nc r="H39"/>
  </rcc>
  <rcc rId="3173" sId="1">
    <oc r="I39">
      <f>IFERROR(G39/E39*100,0)</f>
    </oc>
    <nc r="I39"/>
  </rcc>
  <rcc rId="3174" sId="1">
    <oc r="J39">
      <f>J47+J49+J51+J54+J56+J44</f>
    </oc>
    <nc r="J39"/>
  </rcc>
  <rcc rId="3175" sId="1">
    <oc r="K39">
      <f>K47+K49+K51+K54+K56</f>
    </oc>
    <nc r="K39"/>
  </rcc>
  <rcc rId="3176" sId="1">
    <oc r="L39">
      <f>L47+L49+L51+L54+L56</f>
    </oc>
    <nc r="L39"/>
  </rcc>
  <rcc rId="3177" sId="1">
    <oc r="M39">
      <f>M47+M49+M51+M54+M56</f>
    </oc>
    <nc r="M39"/>
  </rcc>
  <rcc rId="3178" sId="1">
    <oc r="N39">
      <f>N47+N49+N51+N54+N56</f>
    </oc>
    <nc r="N39"/>
  </rcc>
  <rcc rId="3179" sId="1">
    <oc r="O39">
      <f>O47+O49+O51+O54+O56</f>
    </oc>
    <nc r="O39"/>
  </rcc>
  <rcc rId="3180" sId="1">
    <oc r="P39">
      <f>P47+P49+P51+P54+P56</f>
    </oc>
    <nc r="P39"/>
  </rcc>
  <rcc rId="3181" sId="1">
    <oc r="Q39">
      <f>Q47+Q49+Q51+Q54+Q56</f>
    </oc>
    <nc r="Q39"/>
  </rcc>
  <rcc rId="3182" sId="1">
    <oc r="R39">
      <f>R47+R49+R51+R54+R56</f>
    </oc>
    <nc r="R39"/>
  </rcc>
  <rcc rId="3183" sId="1">
    <oc r="S39">
      <f>S47+S49+S51+S54+S56</f>
    </oc>
    <nc r="S39"/>
  </rcc>
  <rcc rId="3184" sId="1">
    <oc r="T39">
      <f>T47+T49+T51+T54+T56</f>
    </oc>
    <nc r="T39"/>
  </rcc>
  <rcc rId="3185" sId="1">
    <oc r="U39">
      <f>U47+U49+U51+U54+U56</f>
    </oc>
    <nc r="U39"/>
  </rcc>
  <rcc rId="3186" sId="1">
    <oc r="V39">
      <f>V47+V49+V51+V54+V56</f>
    </oc>
    <nc r="V39"/>
  </rcc>
  <rcc rId="3187" sId="1">
    <oc r="W39">
      <f>W47+W49+W51+W54+W56</f>
    </oc>
    <nc r="W39"/>
  </rcc>
  <rcc rId="3188" sId="1">
    <oc r="X39">
      <f>X47+X49+X51+X54+X56</f>
    </oc>
    <nc r="X39"/>
  </rcc>
  <rcc rId="3189" sId="1">
    <oc r="Y39">
      <f>Y47+Y49+Y51+Y54+Y56</f>
    </oc>
    <nc r="Y39"/>
  </rcc>
  <rcc rId="3190" sId="1">
    <oc r="Z39">
      <f>Z47+Z49+Z51+Z54+Z56</f>
    </oc>
    <nc r="Z39"/>
  </rcc>
  <rcc rId="3191" sId="1">
    <oc r="AA39">
      <f>AA47+AA49+AA51+AA54+AA56</f>
    </oc>
    <nc r="AA39"/>
  </rcc>
  <rcc rId="3192" sId="1">
    <oc r="AB39">
      <f>AB47+AB49+AB51+AB54+AB56</f>
    </oc>
    <nc r="AB39"/>
  </rcc>
  <rcc rId="3193" sId="1">
    <oc r="AC39">
      <f>AC47+AC49+AC51+AC54+AC56</f>
    </oc>
    <nc r="AC39"/>
  </rcc>
  <rcc rId="3194" sId="1">
    <oc r="AD39">
      <f>AD47+AD49+AD51+AD54+AD56</f>
    </oc>
    <nc r="AD39"/>
  </rcc>
  <rcc rId="3195" sId="1">
    <oc r="AE39">
      <f>AE47+AE49+AE51+AE54+AE56</f>
    </oc>
    <nc r="AE39"/>
  </rcc>
  <rcc rId="3196" sId="1">
    <oc r="AF39">
      <f>AF47+AF49+AF51+AF54+AF56</f>
    </oc>
    <nc r="AF39"/>
  </rcc>
  <rcc rId="3197" sId="1">
    <oc r="AG39">
      <f>AG47+AG49+AG51+AG54+AG56</f>
    </oc>
    <nc r="AG39"/>
  </rcc>
  <rcc rId="3198" sId="1">
    <oc r="C40" t="inlineStr">
      <is>
        <t>бюджет города Когалыма</t>
      </is>
    </oc>
    <nc r="C40"/>
  </rcc>
  <rcc rId="3199" sId="1">
    <oc r="D40">
      <f>SUM(J40,L40,N40,P40,R40,T40,V40,X40,Z40,AB40,AD40,AF40)</f>
    </oc>
    <nc r="D40"/>
  </rcc>
  <rcc rId="3200" sId="1">
    <oc r="E40">
      <f>J40</f>
    </oc>
    <nc r="E40"/>
  </rcc>
  <rcc rId="3201" sId="1">
    <oc r="F40">
      <f>G40</f>
    </oc>
    <nc r="F40"/>
  </rcc>
  <rcc rId="3202" sId="1">
    <oc r="G40">
      <f>SUM(K40,M40,O40,Q40,S40,U40,W40,Y40,AA40,AC40,AE40,AG40)</f>
    </oc>
    <nc r="G40"/>
  </rcc>
  <rcc rId="3203" sId="1">
    <oc r="H40">
      <f>IFERROR(G40/D40*100,0)</f>
    </oc>
    <nc r="H40"/>
  </rcc>
  <rcc rId="3204" sId="1">
    <oc r="I40">
      <f>IFERROR(G40/E40*100,0)</f>
    </oc>
    <nc r="I40"/>
  </rcc>
  <rcc rId="3205" sId="1">
    <oc r="J40">
      <f>J43+J57</f>
    </oc>
    <nc r="J40"/>
  </rcc>
  <rcc rId="3206" sId="1">
    <oc r="K40">
      <f>K43+K57</f>
    </oc>
    <nc r="K40"/>
  </rcc>
  <rcc rId="3207" sId="1">
    <oc r="L40">
      <f>L43+L57</f>
    </oc>
    <nc r="L40"/>
  </rcc>
  <rcc rId="3208" sId="1">
    <oc r="M40">
      <f>M43+M57</f>
    </oc>
    <nc r="M40"/>
  </rcc>
  <rcc rId="3209" sId="1">
    <oc r="N40">
      <f>N43+N57</f>
    </oc>
    <nc r="N40"/>
  </rcc>
  <rcc rId="3210" sId="1">
    <oc r="O40">
      <f>O43+O57</f>
    </oc>
    <nc r="O40"/>
  </rcc>
  <rcc rId="3211" sId="1">
    <oc r="P40">
      <f>P43+P57</f>
    </oc>
    <nc r="P40"/>
  </rcc>
  <rcc rId="3212" sId="1">
    <oc r="Q40">
      <f>Q43+Q57</f>
    </oc>
    <nc r="Q40"/>
  </rcc>
  <rcc rId="3213" sId="1">
    <oc r="R40">
      <f>R43+R57</f>
    </oc>
    <nc r="R40"/>
  </rcc>
  <rcc rId="3214" sId="1">
    <oc r="S40">
      <f>S43+S57</f>
    </oc>
    <nc r="S40"/>
  </rcc>
  <rcc rId="3215" sId="1">
    <oc r="T40">
      <f>T43+T57</f>
    </oc>
    <nc r="T40"/>
  </rcc>
  <rcc rId="3216" sId="1">
    <oc r="U40">
      <f>U43+U57</f>
    </oc>
    <nc r="U40"/>
  </rcc>
  <rcc rId="3217" sId="1">
    <oc r="V40">
      <f>V43+V57</f>
    </oc>
    <nc r="V40"/>
  </rcc>
  <rcc rId="3218" sId="1">
    <oc r="W40">
      <f>W43+W57</f>
    </oc>
    <nc r="W40"/>
  </rcc>
  <rcc rId="3219" sId="1">
    <oc r="X40">
      <f>X43+X57</f>
    </oc>
    <nc r="X40"/>
  </rcc>
  <rcc rId="3220" sId="1">
    <oc r="Y40">
      <f>Y43+Y57</f>
    </oc>
    <nc r="Y40"/>
  </rcc>
  <rcc rId="3221" sId="1">
    <oc r="Z40">
      <f>Z43+Z57</f>
    </oc>
    <nc r="Z40"/>
  </rcc>
  <rcc rId="3222" sId="1">
    <oc r="AA40">
      <f>AA43+AA57</f>
    </oc>
    <nc r="AA40"/>
  </rcc>
  <rcc rId="3223" sId="1">
    <oc r="AB40">
      <f>AB43+AB57</f>
    </oc>
    <nc r="AB40"/>
  </rcc>
  <rcc rId="3224" sId="1">
    <oc r="AC40">
      <f>AC43+AC57</f>
    </oc>
    <nc r="AC40"/>
  </rcc>
  <rcc rId="3225" sId="1">
    <oc r="AD40">
      <f>AD43+AD57</f>
    </oc>
    <nc r="AD40"/>
  </rcc>
  <rcc rId="3226" sId="1">
    <oc r="AE40">
      <f>AE43+AE57</f>
    </oc>
    <nc r="AE40"/>
  </rcc>
  <rcc rId="3227" sId="1">
    <oc r="AF40">
      <f>AF43+AF57</f>
    </oc>
    <nc r="AF40"/>
  </rcc>
  <rcc rId="3228" sId="1">
    <oc r="AG40">
      <f>AG43+AG57</f>
    </oc>
    <nc r="AG40"/>
  </rcc>
  <rcc rId="3229" sId="1">
    <oc r="C41" t="inlineStr">
      <is>
        <t>внебюджетные источики</t>
      </is>
    </oc>
    <nc r="C41"/>
  </rcc>
  <rcc rId="3230" sId="1">
    <oc r="D41">
      <f>SUM(J41,L41,N41,P41,R41,T41,V41,X41,Z41,AB41,AD41,AF41)</f>
    </oc>
    <nc r="D41"/>
  </rcc>
  <rcc rId="3231" sId="1">
    <oc r="E41">
      <f>J41</f>
    </oc>
    <nc r="E41"/>
  </rcc>
  <rcc rId="3232" sId="1">
    <oc r="F41">
      <f>G41</f>
    </oc>
    <nc r="F41"/>
  </rcc>
  <rcc rId="3233" sId="1">
    <oc r="G41">
      <f>SUM(K41,M41,O41,Q41,S41,U41,W41,Y41,AA41,AC41,AE41,AG41)</f>
    </oc>
    <nc r="G41"/>
  </rcc>
  <rcc rId="3234" sId="1">
    <oc r="H41">
      <f>IFERROR(G41/D41*100,0)</f>
    </oc>
    <nc r="H41"/>
  </rcc>
  <rcc rId="3235" sId="1">
    <oc r="I41">
      <f>IFERROR(G41/E41*100,0)</f>
    </oc>
    <nc r="I41"/>
  </rcc>
  <rcc rId="3236" sId="1">
    <oc r="J41">
      <f>J45</f>
    </oc>
    <nc r="J41"/>
  </rcc>
  <rcc rId="3237" sId="1">
    <oc r="K41">
      <f>K45</f>
    </oc>
    <nc r="K41"/>
  </rcc>
  <rcc rId="3238" sId="1">
    <oc r="L41">
      <f>L45</f>
    </oc>
    <nc r="L41"/>
  </rcc>
  <rcc rId="3239" sId="1">
    <oc r="M41">
      <f>M45</f>
    </oc>
    <nc r="M41"/>
  </rcc>
  <rcc rId="3240" sId="1">
    <oc r="N41">
      <f>N45</f>
    </oc>
    <nc r="N41"/>
  </rcc>
  <rcc rId="3241" sId="1">
    <oc r="O41">
      <f>O45</f>
    </oc>
    <nc r="O41"/>
  </rcc>
  <rcc rId="3242" sId="1">
    <oc r="P41">
      <f>P45</f>
    </oc>
    <nc r="P41"/>
  </rcc>
  <rcc rId="3243" sId="1">
    <oc r="Q41">
      <f>Q45</f>
    </oc>
    <nc r="Q41"/>
  </rcc>
  <rcc rId="3244" sId="1">
    <oc r="R41">
      <f>R45</f>
    </oc>
    <nc r="R41"/>
  </rcc>
  <rcc rId="3245" sId="1">
    <oc r="S41">
      <f>S45</f>
    </oc>
    <nc r="S41"/>
  </rcc>
  <rcc rId="3246" sId="1">
    <oc r="T41">
      <f>T45</f>
    </oc>
    <nc r="T41"/>
  </rcc>
  <rcc rId="3247" sId="1">
    <oc r="U41">
      <f>U45</f>
    </oc>
    <nc r="U41"/>
  </rcc>
  <rcc rId="3248" sId="1">
    <oc r="V41">
      <f>V45</f>
    </oc>
    <nc r="V41"/>
  </rcc>
  <rcc rId="3249" sId="1">
    <oc r="W41">
      <f>W45</f>
    </oc>
    <nc r="W41"/>
  </rcc>
  <rcc rId="3250" sId="1">
    <oc r="X41">
      <f>X45</f>
    </oc>
    <nc r="X41"/>
  </rcc>
  <rcc rId="3251" sId="1">
    <oc r="Y41">
      <f>Y45</f>
    </oc>
    <nc r="Y41"/>
  </rcc>
  <rcc rId="3252" sId="1">
    <oc r="Z41">
      <f>Z45</f>
    </oc>
    <nc r="Z41"/>
  </rcc>
  <rcc rId="3253" sId="1">
    <oc r="AA41">
      <f>AA45</f>
    </oc>
    <nc r="AA41"/>
  </rcc>
  <rcc rId="3254" sId="1">
    <oc r="AB41">
      <f>AB45</f>
    </oc>
    <nc r="AB41"/>
  </rcc>
  <rcc rId="3255" sId="1">
    <oc r="AC41">
      <f>AC45</f>
    </oc>
    <nc r="AC41"/>
  </rcc>
  <rcc rId="3256" sId="1">
    <oc r="AD41">
      <f>AD45</f>
    </oc>
    <nc r="AD41"/>
  </rcc>
  <rcc rId="3257" sId="1">
    <oc r="AE41">
      <f>AE45</f>
    </oc>
    <nc r="AE41"/>
  </rcc>
  <rcc rId="3258" sId="1">
    <oc r="AF41">
      <f>AF45</f>
    </oc>
    <nc r="AF41"/>
  </rcc>
  <rcc rId="3259" sId="1">
    <oc r="AG41">
      <f>AG45</f>
    </oc>
    <nc r="AG41"/>
  </rcc>
  <rcc rId="3260" sId="1">
    <oc r="B42" t="inlineStr">
      <is>
        <t xml:space="preserve">1.1./1.1.1 Осуществление деятельности автономных учреждений подведомственных управлению образования Администрации города Когалыма </t>
      </is>
    </oc>
    <nc r="B42"/>
  </rcc>
  <rcc rId="3261" sId="1">
    <oc r="C42" t="inlineStr">
      <is>
        <t>Всего</t>
      </is>
    </oc>
    <nc r="C42"/>
  </rcc>
  <rcc rId="3262" sId="1">
    <oc r="D42">
      <f>D45+D43+D44</f>
    </oc>
    <nc r="D42"/>
  </rcc>
  <rcc rId="3263" sId="1">
    <oc r="E42">
      <f>E45+E43+E44</f>
    </oc>
    <nc r="E42"/>
  </rcc>
  <rcc rId="3264" sId="1">
    <oc r="F42">
      <f>F45+F43+F44</f>
    </oc>
    <nc r="F42"/>
  </rcc>
  <rcc rId="3265" sId="1">
    <oc r="G42">
      <f>G45+G43+G44</f>
    </oc>
    <nc r="G42"/>
  </rcc>
  <rcc rId="3266" sId="1">
    <oc r="H42">
      <f>H45+H43+H44</f>
    </oc>
    <nc r="H42"/>
  </rcc>
  <rcc rId="3267" sId="1">
    <oc r="I42">
      <f>I45+I43+I44</f>
    </oc>
    <nc r="I42"/>
  </rcc>
  <rcc rId="3268" sId="1">
    <oc r="J42">
      <f>J45+J43+J44</f>
    </oc>
    <nc r="J42"/>
  </rcc>
  <rcc rId="3269" sId="1">
    <oc r="K42">
      <f>K45+K43</f>
    </oc>
    <nc r="K42"/>
  </rcc>
  <rcc rId="3270" sId="1">
    <oc r="L42">
      <f>L45+L43</f>
    </oc>
    <nc r="L42"/>
  </rcc>
  <rcc rId="3271" sId="1">
    <oc r="M42">
      <f>M45+M43</f>
    </oc>
    <nc r="M42"/>
  </rcc>
  <rcc rId="3272" sId="1">
    <oc r="N42">
      <f>N45+N43</f>
    </oc>
    <nc r="N42"/>
  </rcc>
  <rcc rId="3273" sId="1">
    <oc r="O42">
      <f>O45+O43</f>
    </oc>
    <nc r="O42"/>
  </rcc>
  <rcc rId="3274" sId="1">
    <oc r="P42">
      <f>P45+P43</f>
    </oc>
    <nc r="P42"/>
  </rcc>
  <rcc rId="3275" sId="1">
    <oc r="Q42">
      <f>Q45+Q43</f>
    </oc>
    <nc r="Q42"/>
  </rcc>
  <rcc rId="3276" sId="1">
    <oc r="R42">
      <f>R45+R43</f>
    </oc>
    <nc r="R42"/>
  </rcc>
  <rcc rId="3277" sId="1">
    <oc r="S42">
      <f>S45+S43</f>
    </oc>
    <nc r="S42"/>
  </rcc>
  <rcc rId="3278" sId="1">
    <oc r="T42">
      <f>T45+T43</f>
    </oc>
    <nc r="T42"/>
  </rcc>
  <rcc rId="3279" sId="1">
    <oc r="U42">
      <f>U45+U43</f>
    </oc>
    <nc r="U42"/>
  </rcc>
  <rcc rId="3280" sId="1">
    <oc r="V42">
      <f>V45+V43</f>
    </oc>
    <nc r="V42"/>
  </rcc>
  <rcc rId="3281" sId="1">
    <oc r="W42">
      <f>W45+W43</f>
    </oc>
    <nc r="W42"/>
  </rcc>
  <rcc rId="3282" sId="1">
    <oc r="X42">
      <f>X45+X43</f>
    </oc>
    <nc r="X42"/>
  </rcc>
  <rcc rId="3283" sId="1">
    <oc r="Y42">
      <f>Y45+Y43</f>
    </oc>
    <nc r="Y42"/>
  </rcc>
  <rcc rId="3284" sId="1">
    <oc r="Z42">
      <f>Z45+Z43</f>
    </oc>
    <nc r="Z42"/>
  </rcc>
  <rcc rId="3285" sId="1">
    <oc r="AA42">
      <f>AA45+AA43</f>
    </oc>
    <nc r="AA42"/>
  </rcc>
  <rcc rId="3286" sId="1">
    <oc r="AB42">
      <f>AB45+AB43</f>
    </oc>
    <nc r="AB42"/>
  </rcc>
  <rcc rId="3287" sId="1">
    <oc r="AC42">
      <f>AC45+AC43</f>
    </oc>
    <nc r="AC42"/>
  </rcc>
  <rcc rId="3288" sId="1">
    <oc r="AD42">
      <f>AD45+AD43</f>
    </oc>
    <nc r="AD42"/>
  </rcc>
  <rcc rId="3289" sId="1">
    <oc r="AE42">
      <f>AE45+AE43</f>
    </oc>
    <nc r="AE42"/>
  </rcc>
  <rcc rId="3290" sId="1">
    <oc r="AF42">
      <f>AF45+AF43</f>
    </oc>
    <nc r="AF42"/>
  </rcc>
  <rcc rId="3291" sId="1">
    <oc r="AG42">
      <f>AG45+AG43</f>
    </oc>
    <nc r="AG42"/>
  </rcc>
  <rcc rId="3292" sId="1">
    <oc r="C43" t="inlineStr">
      <is>
        <t>бюджет города Когалыма</t>
      </is>
    </oc>
    <nc r="C43"/>
  </rcc>
  <rcc rId="3293" sId="1">
    <oc r="D43">
      <f>SUM(J43,L43,N43,P43,R43,T43,V43,X43,Z43,AB43,AD43,AF43)</f>
    </oc>
    <nc r="D43"/>
  </rcc>
  <rcc rId="3294" sId="1">
    <oc r="E43">
      <f>J43+L43+N43+P43</f>
    </oc>
    <nc r="E43"/>
  </rcc>
  <rcc rId="3295" sId="1">
    <oc r="F43">
      <f>G43</f>
    </oc>
    <nc r="F43"/>
  </rcc>
  <rcc rId="3296" sId="1">
    <oc r="G43">
      <f>SUM(K43,M43,O43,Q43,S43,U43,W43,Y43,AA43,AC43,AE43,AG43)</f>
    </oc>
    <nc r="G43"/>
  </rcc>
  <rcc rId="3297" sId="1">
    <oc r="H43">
      <f>IFERROR(G43/D43*100,0)</f>
    </oc>
    <nc r="H43"/>
  </rcc>
  <rcc rId="3298" sId="1">
    <oc r="I43">
      <f>IFERROR(G43/E43*100,0)</f>
    </oc>
    <nc r="I43"/>
  </rcc>
  <rcc rId="3299" sId="1" numFmtId="4">
    <oc r="J43">
      <v>65711.012000000002</v>
    </oc>
    <nc r="J43"/>
  </rcc>
  <rcc rId="3300" sId="1" numFmtId="4">
    <oc r="K43">
      <v>65711.009999999995</v>
    </oc>
    <nc r="K43"/>
  </rcc>
  <rcc rId="3301" sId="1">
    <oc r="L43">
      <f>105.68+61008.441</f>
    </oc>
    <nc r="L43"/>
  </rcc>
  <rcc rId="3302" sId="1" numFmtId="4">
    <oc r="M43">
      <v>59608.250999999997</v>
    </oc>
    <nc r="M43"/>
  </rcc>
  <rcc rId="3303" sId="1" numFmtId="4">
    <oc r="N43">
      <v>56203.796000000002</v>
    </oc>
    <nc r="N43"/>
  </rcc>
  <rcc rId="3304" sId="1" numFmtId="4">
    <oc r="O43">
      <v>56210.1</v>
    </oc>
    <nc r="O43"/>
  </rcc>
  <rcc rId="3305" sId="1">
    <oc r="P43">
      <f>2178.32+48307.303</f>
    </oc>
    <nc r="P43"/>
  </rcc>
  <rcc rId="3306" sId="1" numFmtId="4">
    <oc r="Q43">
      <v>51235.14</v>
    </oc>
    <nc r="Q43"/>
  </rcc>
  <rcc rId="3307" sId="1">
    <oc r="R43">
      <f>49626.801</f>
    </oc>
    <nc r="R43"/>
  </rcc>
  <rcc rId="3308" sId="1" numFmtId="4">
    <oc r="S43">
      <v>0</v>
    </oc>
    <nc r="S43"/>
  </rcc>
  <rcc rId="3309" sId="1" numFmtId="4">
    <oc r="T43">
      <v>40279.286999999997</v>
    </oc>
    <nc r="T43"/>
  </rcc>
  <rcc rId="3310" sId="1" numFmtId="4">
    <oc r="U43">
      <v>0</v>
    </oc>
    <nc r="U43"/>
  </rcc>
  <rcc rId="3311" sId="1" numFmtId="4">
    <oc r="V43">
      <v>36493.83</v>
    </oc>
    <nc r="V43"/>
  </rcc>
  <rcc rId="3312" sId="1" numFmtId="4">
    <oc r="W43">
      <v>0</v>
    </oc>
    <nc r="W43"/>
  </rcc>
  <rcc rId="3313" sId="1" numFmtId="4">
    <oc r="X43">
      <v>27356.437000000002</v>
    </oc>
    <nc r="X43"/>
  </rcc>
  <rcc rId="3314" sId="1" numFmtId="4">
    <oc r="Y43">
      <v>0</v>
    </oc>
    <nc r="Y43"/>
  </rcc>
  <rcc rId="3315" sId="1" numFmtId="4">
    <oc r="Z43">
      <v>29843.427</v>
    </oc>
    <nc r="Z43"/>
  </rcc>
  <rcc rId="3316" sId="1" numFmtId="4">
    <oc r="AA43">
      <v>0</v>
    </oc>
    <nc r="AA43"/>
  </rcc>
  <rcc rId="3317" sId="1" numFmtId="4">
    <oc r="AB43">
      <v>31768.600999999999</v>
    </oc>
    <nc r="AB43"/>
  </rcc>
  <rcc rId="3318" sId="1" numFmtId="4">
    <oc r="AC43">
      <v>0</v>
    </oc>
    <nc r="AC43"/>
  </rcc>
  <rcc rId="3319" sId="1" numFmtId="4">
    <oc r="AD43">
      <v>28218.963</v>
    </oc>
    <nc r="AD43"/>
  </rcc>
  <rcc rId="3320" sId="1" numFmtId="4">
    <oc r="AE43">
      <v>0</v>
    </oc>
    <nc r="AE43"/>
  </rcc>
  <rcc rId="3321" sId="1">
    <oc r="AF43">
      <f>26784.398-2225.7</f>
    </oc>
    <nc r="AF43"/>
  </rcc>
  <rcc rId="3322" sId="1" numFmtId="4">
    <oc r="AG43">
      <v>0</v>
    </oc>
    <nc r="AG43"/>
  </rcc>
  <rcc rId="3323" sId="1">
    <oc r="C44" t="inlineStr">
      <is>
        <t>бюджет автономного округа</t>
      </is>
    </oc>
    <nc r="C44"/>
  </rcc>
  <rcc rId="3324" sId="1">
    <oc r="D44">
      <f>SUM(J44,L44,N44,P44,R44,T44,V44,X44,Z44,AB44,AD44,AF44)</f>
    </oc>
    <nc r="D44"/>
  </rcc>
  <rcc rId="3325" sId="1">
    <oc r="E44">
      <f>J44+L44+N44+P44</f>
    </oc>
    <nc r="E44"/>
  </rcc>
  <rcc rId="3326" sId="1">
    <oc r="F44">
      <f>G44</f>
    </oc>
    <nc r="F44"/>
  </rcc>
  <rcc rId="3327" sId="1">
    <oc r="G44">
      <f>SUM(K44,M44,O44,Q44,S44,U44,W44,Y44,AA44,AC44,AE44,AG44)</f>
    </oc>
    <nc r="G44"/>
  </rcc>
  <rcc rId="3328" sId="1">
    <oc r="H44">
      <f>IFERROR(G44/D44*100,0)</f>
    </oc>
    <nc r="H44"/>
  </rcc>
  <rcc rId="3329" sId="1">
    <oc r="I44">
      <f>IFERROR(G44/E44*100,0)</f>
    </oc>
    <nc r="I44"/>
  </rcc>
  <rcc rId="3330" sId="1" numFmtId="4">
    <oc r="N44">
      <v>338</v>
    </oc>
    <nc r="N44"/>
  </rcc>
  <rcc rId="3331" sId="1" numFmtId="4">
    <oc r="O44">
      <v>108</v>
    </oc>
    <nc r="O44"/>
  </rcc>
  <rcc rId="3332" sId="1">
    <oc r="C45" t="inlineStr">
      <is>
        <t>внебюджетные источики</t>
      </is>
    </oc>
    <nc r="C45"/>
  </rcc>
  <rcc rId="3333" sId="1">
    <oc r="D45">
      <f>SUM(J45,L45,N45,P45,R45,T45,V45,X45,Z45,AB45,AD45,AF45)</f>
    </oc>
    <nc r="D45"/>
  </rcc>
  <rcc rId="3334" sId="1">
    <oc r="E45">
      <f>J45+L45+N45+P45</f>
    </oc>
    <nc r="E45"/>
  </rcc>
  <rcc rId="3335" sId="1">
    <oc r="F45">
      <f>G45</f>
    </oc>
    <nc r="F45"/>
  </rcc>
  <rcc rId="3336" sId="1">
    <oc r="G45">
      <f>SUM(K45,M45,O45,Q45,S45,U45,W45,Y45,AA45,AC45,AE45,AG45)</f>
    </oc>
    <nc r="G45"/>
  </rcc>
  <rcc rId="3337" sId="1">
    <oc r="H45">
      <f>IFERROR(G45/D45*100,0)</f>
    </oc>
    <nc r="H45"/>
  </rcc>
  <rcc rId="3338" sId="1">
    <oc r="I45">
      <f>IFERROR(G45/E45*100,0)</f>
    </oc>
    <nc r="I45"/>
  </rcc>
  <rcc rId="3339" sId="1" numFmtId="4">
    <oc r="J45">
      <v>31362.18</v>
    </oc>
    <nc r="J45"/>
  </rcc>
  <rcc rId="3340" sId="1" numFmtId="4">
    <oc r="K45">
      <v>5718.9219999999996</v>
    </oc>
    <nc r="K45"/>
  </rcc>
  <rcc rId="3341" sId="1" numFmtId="4">
    <oc r="L45">
      <v>13891.33</v>
    </oc>
    <nc r="L45"/>
  </rcc>
  <rcc rId="3342" sId="1" numFmtId="4">
    <oc r="M45">
      <v>11215.286</v>
    </oc>
    <nc r="M45"/>
  </rcc>
  <rcc rId="3343" sId="1" numFmtId="4">
    <oc r="N45">
      <v>10899.261</v>
    </oc>
    <nc r="N45"/>
  </rcc>
  <rcc rId="3344" sId="1" numFmtId="4">
    <oc r="O45">
      <v>11274.9</v>
    </oc>
    <nc r="O45"/>
  </rcc>
  <rcc rId="3345" sId="1" numFmtId="4">
    <oc r="P45">
      <v>9704.4680000000008</v>
    </oc>
    <nc r="P45"/>
  </rcc>
  <rcc rId="3346" sId="1" numFmtId="4">
    <oc r="Q45">
      <v>10567.06</v>
    </oc>
    <nc r="Q45"/>
  </rcc>
  <rcc rId="3347" sId="1" numFmtId="4">
    <oc r="R45">
      <v>8731.3529999999992</v>
    </oc>
    <nc r="R45"/>
  </rcc>
  <rcc rId="3348" sId="1" numFmtId="4">
    <oc r="S45">
      <v>0</v>
    </oc>
    <nc r="S45"/>
  </rcc>
  <rcc rId="3349" sId="1" numFmtId="4">
    <oc r="T45">
      <v>6506.6679999999997</v>
    </oc>
    <nc r="T45"/>
  </rcc>
  <rcc rId="3350" sId="1" numFmtId="4">
    <oc r="U45">
      <v>0</v>
    </oc>
    <nc r="U45"/>
  </rcc>
  <rcc rId="3351" sId="1" numFmtId="4">
    <oc r="V45">
      <v>6165.4719999999998</v>
    </oc>
    <nc r="V45"/>
  </rcc>
  <rcc rId="3352" sId="1" numFmtId="4">
    <oc r="W45">
      <v>0</v>
    </oc>
    <nc r="W45"/>
  </rcc>
  <rcc rId="3353" sId="1" numFmtId="4">
    <oc r="X45">
      <v>5972.3149999999996</v>
    </oc>
    <nc r="X45"/>
  </rcc>
  <rcc rId="3354" sId="1" numFmtId="4">
    <oc r="Y45">
      <v>0</v>
    </oc>
    <nc r="Y45"/>
  </rcc>
  <rcc rId="3355" sId="1" numFmtId="4">
    <oc r="Z45">
      <v>5979.9309999999996</v>
    </oc>
    <nc r="Z45"/>
  </rcc>
  <rcc rId="3356" sId="1" numFmtId="4">
    <oc r="AA45">
      <v>0</v>
    </oc>
    <nc r="AA45"/>
  </rcc>
  <rcc rId="3357" sId="1" numFmtId="4">
    <oc r="AB45">
      <v>6884.62</v>
    </oc>
    <nc r="AB45"/>
  </rcc>
  <rcc rId="3358" sId="1" numFmtId="4">
    <oc r="AC45">
      <v>0</v>
    </oc>
    <nc r="AC45"/>
  </rcc>
  <rcc rId="3359" sId="1" numFmtId="4">
    <oc r="AD45">
      <v>5989.6809999999996</v>
    </oc>
    <nc r="AD45"/>
  </rcc>
  <rcc rId="3360" sId="1" numFmtId="4">
    <oc r="AE45">
      <v>0</v>
    </oc>
    <nc r="AE45"/>
  </rcc>
  <rcc rId="3361" sId="1">
    <oc r="AF45">
      <f>22562.669-17655.05</f>
    </oc>
    <nc r="AF45"/>
  </rcc>
  <rcc rId="3362" sId="1" numFmtId="4">
    <oc r="AG45">
      <v>0</v>
    </oc>
    <nc r="AG45"/>
  </rcc>
  <rcc rId="3363" sId="1">
    <oc r="B46" t="inlineStr">
      <is>
        <t xml:space="preserve">1.1./.1.1.2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t>
      </is>
    </oc>
    <nc r="B46"/>
  </rcc>
  <rcc rId="3364" sId="1">
    <oc r="C46" t="inlineStr">
      <is>
        <t>Всего</t>
      </is>
    </oc>
    <nc r="C46"/>
  </rcc>
  <rcc rId="3365" sId="1">
    <oc r="D46">
      <f>D47</f>
    </oc>
    <nc r="D46"/>
  </rcc>
  <rcc rId="3366" sId="1">
    <oc r="E46">
      <f>E47</f>
    </oc>
    <nc r="E46"/>
  </rcc>
  <rcc rId="3367" sId="1">
    <oc r="F46">
      <f>G46</f>
    </oc>
    <nc r="F46"/>
  </rcc>
  <rcc rId="3368" sId="1">
    <oc r="G46">
      <f>G47</f>
    </oc>
    <nc r="G46"/>
  </rcc>
  <rcc rId="3369" sId="1">
    <oc r="H46">
      <f>IFERROR(G46/D46*100,0)</f>
    </oc>
    <nc r="H46"/>
  </rcc>
  <rcc rId="3370" sId="1">
    <oc r="I46">
      <f>IFERROR(G46/E46*100,0)</f>
    </oc>
    <nc r="I46"/>
  </rcc>
  <rcc rId="3371" sId="1">
    <oc r="J46">
      <f>J47</f>
    </oc>
    <nc r="J46"/>
  </rcc>
  <rcc rId="3372" sId="1">
    <oc r="K46">
      <f>K47</f>
    </oc>
    <nc r="K46"/>
  </rcc>
  <rcc rId="3373" sId="1">
    <oc r="L46">
      <f>L47</f>
    </oc>
    <nc r="L46"/>
  </rcc>
  <rcc rId="3374" sId="1">
    <oc r="M46">
      <f>M47</f>
    </oc>
    <nc r="M46"/>
  </rcc>
  <rcc rId="3375" sId="1">
    <oc r="N46">
      <f>N47</f>
    </oc>
    <nc r="N46"/>
  </rcc>
  <rcc rId="3376" sId="1">
    <oc r="O46">
      <f>O47</f>
    </oc>
    <nc r="O46"/>
  </rcc>
  <rcc rId="3377" sId="1">
    <oc r="P46">
      <f>P47</f>
    </oc>
    <nc r="P46"/>
  </rcc>
  <rcc rId="3378" sId="1">
    <oc r="Q46">
      <f>Q47</f>
    </oc>
    <nc r="Q46"/>
  </rcc>
  <rcc rId="3379" sId="1">
    <oc r="R46">
      <f>R47</f>
    </oc>
    <nc r="R46"/>
  </rcc>
  <rcc rId="3380" sId="1">
    <oc r="S46">
      <f>S47</f>
    </oc>
    <nc r="S46"/>
  </rcc>
  <rcc rId="3381" sId="1">
    <oc r="T46">
      <f>T47</f>
    </oc>
    <nc r="T46"/>
  </rcc>
  <rcc rId="3382" sId="1">
    <oc r="U46">
      <f>U47</f>
    </oc>
    <nc r="U46"/>
  </rcc>
  <rcc rId="3383" sId="1">
    <oc r="V46">
      <f>V47</f>
    </oc>
    <nc r="V46"/>
  </rcc>
  <rcc rId="3384" sId="1">
    <oc r="W46">
      <f>W47</f>
    </oc>
    <nc r="W46"/>
  </rcc>
  <rcc rId="3385" sId="1">
    <oc r="X46">
      <f>X47</f>
    </oc>
    <nc r="X46"/>
  </rcc>
  <rcc rId="3386" sId="1">
    <oc r="Y46">
      <f>Y47</f>
    </oc>
    <nc r="Y46"/>
  </rcc>
  <rcc rId="3387" sId="1">
    <oc r="Z46">
      <f>Z47</f>
    </oc>
    <nc r="Z46"/>
  </rcc>
  <rcc rId="3388" sId="1">
    <oc r="AA46">
      <f>AA47</f>
    </oc>
    <nc r="AA46"/>
  </rcc>
  <rcc rId="3389" sId="1">
    <oc r="AB46">
      <f>AB47</f>
    </oc>
    <nc r="AB46"/>
  </rcc>
  <rcc rId="3390" sId="1">
    <oc r="AC46">
      <f>AC47</f>
    </oc>
    <nc r="AC46"/>
  </rcc>
  <rcc rId="3391" sId="1">
    <oc r="AD46">
      <f>AD47</f>
    </oc>
    <nc r="AD46"/>
  </rcc>
  <rcc rId="3392" sId="1">
    <oc r="AE46">
      <f>AE47</f>
    </oc>
    <nc r="AE46"/>
  </rcc>
  <rcc rId="3393" sId="1">
    <oc r="AF46">
      <f>AF47</f>
    </oc>
    <nc r="AF46"/>
  </rcc>
  <rcc rId="3394" sId="1">
    <oc r="AG46">
      <f>AG47</f>
    </oc>
    <nc r="AG46"/>
  </rcc>
  <rcc rId="3395" sId="1">
    <oc r="C47" t="inlineStr">
      <is>
        <t>бюджет автономного округа</t>
      </is>
    </oc>
    <nc r="C47"/>
  </rcc>
  <rcc rId="3396" sId="1">
    <oc r="D47">
      <f>SUM(J47,L47,N47,P47,R47,T47,V47,X47,Z47,AB47,AD47,AF47)</f>
    </oc>
    <nc r="D47"/>
  </rcc>
  <rcc rId="3397" sId="1">
    <oc r="E47">
      <f>J47+L47+N47+P47</f>
    </oc>
    <nc r="E47"/>
  </rcc>
  <rcc rId="3398" sId="1">
    <oc r="F47">
      <f>G47</f>
    </oc>
    <nc r="F47"/>
  </rcc>
  <rcc rId="3399" sId="1">
    <oc r="G47">
      <f>SUM(K47,M47,O47,Q47,S47,U47,W47,Y47,AA47,AC47,AE47,AG47)</f>
    </oc>
    <nc r="G47"/>
  </rcc>
  <rcc rId="3400" sId="1">
    <oc r="H47">
      <f>IFERROR(G47/D47*100,0)</f>
    </oc>
    <nc r="H47"/>
  </rcc>
  <rcc rId="3401" sId="1">
    <oc r="I47">
      <f>IFERROR(G47/E47*100,0)</f>
    </oc>
    <nc r="I47"/>
  </rcc>
  <rcc rId="3402" sId="1" numFmtId="4">
    <oc r="J47">
      <v>189901.766</v>
    </oc>
    <nc r="J47"/>
  </rcc>
  <rcc rId="3403" sId="1" numFmtId="4">
    <oc r="K47">
      <v>38211.910000000003</v>
    </oc>
    <nc r="K47"/>
  </rcc>
  <rcc rId="3404" sId="1" numFmtId="4">
    <oc r="L47">
      <v>316255.65000000002</v>
    </oc>
    <nc r="L47"/>
  </rcc>
  <rcc rId="3405" sId="1" numFmtId="4">
    <oc r="M47">
      <v>40344.345000000001</v>
    </oc>
    <nc r="M47"/>
  </rcc>
  <rcc rId="3406" sId="1" numFmtId="4">
    <oc r="N47">
      <v>242332.639</v>
    </oc>
    <nc r="N47"/>
  </rcc>
  <rcc rId="3407" sId="1" numFmtId="4">
    <oc r="O47">
      <v>325347.32</v>
    </oc>
    <nc r="O47"/>
  </rcc>
  <rcc rId="3408" sId="1" numFmtId="4">
    <oc r="P47">
      <v>212215.00899999999</v>
    </oc>
    <nc r="P47"/>
  </rcc>
  <rcc rId="3409" sId="1" numFmtId="4">
    <oc r="Q47">
      <v>315359.42</v>
    </oc>
    <nc r="Q47"/>
  </rcc>
  <rcc rId="3410" sId="1" numFmtId="4">
    <oc r="R47">
      <v>356506.087</v>
    </oc>
    <nc r="R47"/>
  </rcc>
  <rcc rId="3411" sId="1" numFmtId="4">
    <oc r="S47">
      <v>0</v>
    </oc>
    <nc r="S47"/>
  </rcc>
  <rcc rId="3412" sId="1" numFmtId="4">
    <oc r="T47">
      <v>210618.63699999999</v>
    </oc>
    <nc r="T47"/>
  </rcc>
  <rcc rId="3413" sId="1" numFmtId="4">
    <oc r="U47">
      <v>0</v>
    </oc>
    <nc r="U47"/>
  </rcc>
  <rcc rId="3414" sId="1" numFmtId="4">
    <oc r="V47">
      <v>122384.175</v>
    </oc>
    <nc r="V47"/>
  </rcc>
  <rcc rId="3415" sId="1" numFmtId="4">
    <oc r="W47">
      <v>0</v>
    </oc>
    <nc r="W47"/>
  </rcc>
  <rcc rId="3416" sId="1" numFmtId="4">
    <oc r="X47">
      <v>95421.072</v>
    </oc>
    <nc r="X47"/>
  </rcc>
  <rcc rId="3417" sId="1" numFmtId="4">
    <oc r="Y47">
      <v>0</v>
    </oc>
    <nc r="Y47"/>
  </rcc>
  <rcc rId="3418" sId="1" numFmtId="4">
    <oc r="Z47">
      <v>130036.44100000001</v>
    </oc>
    <nc r="Z47"/>
  </rcc>
  <rcc rId="3419" sId="1" numFmtId="4">
    <oc r="AA47">
      <v>0</v>
    </oc>
    <nc r="AA47"/>
  </rcc>
  <rcc rId="3420" sId="1" numFmtId="4">
    <oc r="AB47">
      <v>123715.728</v>
    </oc>
    <nc r="AB47"/>
  </rcc>
  <rcc rId="3421" sId="1" numFmtId="4">
    <oc r="AC47">
      <v>0</v>
    </oc>
    <nc r="AC47"/>
  </rcc>
  <rcc rId="3422" sId="1" numFmtId="4">
    <oc r="AD47">
      <v>109478.251</v>
    </oc>
    <nc r="AD47"/>
  </rcc>
  <rcc rId="3423" sId="1" numFmtId="4">
    <oc r="AE47">
      <v>0</v>
    </oc>
    <nc r="AE47"/>
  </rcc>
  <rcc rId="3424" sId="1" numFmtId="4">
    <oc r="AF47">
      <v>228353.641</v>
    </oc>
    <nc r="AF47"/>
  </rcc>
  <rcc rId="3425" sId="1" numFmtId="4">
    <oc r="AG47">
      <v>0</v>
    </oc>
    <nc r="AG47"/>
  </rcc>
  <rcc rId="3426" sId="1">
    <oc r="B48" t="inlineStr">
      <is>
        <t xml:space="preserve">1.1./.1.1.3    Предоставление компенсации части родительской платы, компенсации расходов в связи с освобождением от взимания родительской платы  за присмотр и уход за детьми в организациях, осуществляющих образовательную деятельность по реализации образовательной программы
дошкольного образования </t>
      </is>
    </oc>
    <nc r="B48"/>
  </rcc>
  <rcc rId="3427" sId="1">
    <oc r="C48" t="inlineStr">
      <is>
        <t>Всего</t>
      </is>
    </oc>
    <nc r="C48"/>
  </rcc>
  <rcc rId="3428" sId="1">
    <oc r="D48">
      <f>D49</f>
    </oc>
    <nc r="D48"/>
  </rcc>
  <rcc rId="3429" sId="1">
    <oc r="E48">
      <f>E49</f>
    </oc>
    <nc r="E48"/>
  </rcc>
  <rcc rId="3430" sId="1">
    <oc r="F48">
      <f>G48</f>
    </oc>
    <nc r="F48"/>
  </rcc>
  <rcc rId="3431" sId="1">
    <oc r="G48">
      <f>G49</f>
    </oc>
    <nc r="G48"/>
  </rcc>
  <rcc rId="3432" sId="1">
    <oc r="H48">
      <f>IFERROR(G48/D48*100,0)</f>
    </oc>
    <nc r="H48"/>
  </rcc>
  <rcc rId="3433" sId="1">
    <oc r="I48">
      <f>IFERROR(G48/E48*100,0)</f>
    </oc>
    <nc r="I48"/>
  </rcc>
  <rcc rId="3434" sId="1">
    <oc r="J48">
      <f>J49</f>
    </oc>
    <nc r="J48"/>
  </rcc>
  <rcc rId="3435" sId="1">
    <oc r="K48">
      <f>K49</f>
    </oc>
    <nc r="K48"/>
  </rcc>
  <rcc rId="3436" sId="1">
    <oc r="L48">
      <f>L49</f>
    </oc>
    <nc r="L48"/>
  </rcc>
  <rcc rId="3437" sId="1">
    <oc r="M48">
      <f>M49</f>
    </oc>
    <nc r="M48"/>
  </rcc>
  <rcc rId="3438" sId="1">
    <oc r="N48">
      <f>N49</f>
    </oc>
    <nc r="N48"/>
  </rcc>
  <rcc rId="3439" sId="1">
    <oc r="O48">
      <f>O49</f>
    </oc>
    <nc r="O48"/>
  </rcc>
  <rcc rId="3440" sId="1">
    <oc r="P48">
      <f>P49</f>
    </oc>
    <nc r="P48"/>
  </rcc>
  <rcc rId="3441" sId="1">
    <oc r="Q48">
      <f>Q49</f>
    </oc>
    <nc r="Q48"/>
  </rcc>
  <rcc rId="3442" sId="1">
    <oc r="R48">
      <f>R49</f>
    </oc>
    <nc r="R48"/>
  </rcc>
  <rcc rId="3443" sId="1">
    <oc r="S48">
      <f>S49</f>
    </oc>
    <nc r="S48"/>
  </rcc>
  <rcc rId="3444" sId="1">
    <oc r="T48">
      <f>T49</f>
    </oc>
    <nc r="T48"/>
  </rcc>
  <rcc rId="3445" sId="1">
    <oc r="U48">
      <f>U49</f>
    </oc>
    <nc r="U48"/>
  </rcc>
  <rcc rId="3446" sId="1">
    <oc r="V48">
      <f>V49</f>
    </oc>
    <nc r="V48"/>
  </rcc>
  <rcc rId="3447" sId="1">
    <oc r="W48">
      <f>W49</f>
    </oc>
    <nc r="W48"/>
  </rcc>
  <rcc rId="3448" sId="1">
    <oc r="X48">
      <f>X49</f>
    </oc>
    <nc r="X48"/>
  </rcc>
  <rcc rId="3449" sId="1">
    <oc r="Y48">
      <f>Y49</f>
    </oc>
    <nc r="Y48"/>
  </rcc>
  <rcc rId="3450" sId="1">
    <oc r="Z48">
      <f>Z49</f>
    </oc>
    <nc r="Z48"/>
  </rcc>
  <rcc rId="3451" sId="1">
    <oc r="AA48">
      <f>AA49</f>
    </oc>
    <nc r="AA48"/>
  </rcc>
  <rcc rId="3452" sId="1">
    <oc r="AB48">
      <f>AB49</f>
    </oc>
    <nc r="AB48"/>
  </rcc>
  <rcc rId="3453" sId="1">
    <oc r="AC48">
      <f>AC49</f>
    </oc>
    <nc r="AC48"/>
  </rcc>
  <rcc rId="3454" sId="1">
    <oc r="AD48">
      <f>AD49</f>
    </oc>
    <nc r="AD48"/>
  </rcc>
  <rcc rId="3455" sId="1">
    <oc r="AE48">
      <f>AE49</f>
    </oc>
    <nc r="AE48"/>
  </rcc>
  <rcc rId="3456" sId="1">
    <oc r="AF48">
      <f>AF49</f>
    </oc>
    <nc r="AF48"/>
  </rcc>
  <rcc rId="3457" sId="1">
    <oc r="AG48">
      <f>AG49</f>
    </oc>
    <nc r="AG48"/>
  </rcc>
  <rcc rId="3458" sId="1">
    <oc r="C49" t="inlineStr">
      <is>
        <t>бюджет автономного округа</t>
      </is>
    </oc>
    <nc r="C49"/>
  </rcc>
  <rcc rId="3459" sId="1">
    <oc r="D49">
      <f>SUM(J49,L49,N49,P49,R49,T49,V49,X49,Z49,AB49,AD49,AF49)</f>
    </oc>
    <nc r="D49"/>
  </rcc>
  <rcc rId="3460" sId="1">
    <oc r="E49">
      <f>J49+L49+N49+P49</f>
    </oc>
    <nc r="E49"/>
  </rcc>
  <rcc rId="3461" sId="1">
    <oc r="F49">
      <f>G49</f>
    </oc>
    <nc r="F49"/>
  </rcc>
  <rcc rId="3462" sId="1">
    <oc r="G49">
      <f>SUM(K49,M49,O49,Q49,S49,U49,W49,Y49,AA49,AC49,AE49,AG49)</f>
    </oc>
    <nc r="G49"/>
  </rcc>
  <rcc rId="3463" sId="1">
    <oc r="H49">
      <f>IFERROR(G49/D49*100,0)</f>
    </oc>
    <nc r="H49"/>
  </rcc>
  <rcc rId="3464" sId="1">
    <oc r="I49">
      <f>IFERROR(G49/E49*100,0)</f>
    </oc>
    <nc r="I49"/>
  </rcc>
  <rcc rId="3465" sId="1" numFmtId="4">
    <oc r="J49">
      <v>4729.085</v>
    </oc>
    <nc r="J49"/>
  </rcc>
  <rcc rId="3466" sId="1" numFmtId="4">
    <oc r="K49">
      <v>1017.74</v>
    </oc>
    <nc r="K49"/>
  </rcc>
  <rcc rId="3467" sId="1" numFmtId="4">
    <oc r="L49">
      <v>4931.268</v>
    </oc>
    <nc r="L49"/>
  </rcc>
  <rcc rId="3468" sId="1" numFmtId="4">
    <oc r="M49">
      <v>4075.4470000000001</v>
    </oc>
    <nc r="M49"/>
  </rcc>
  <rcc rId="3469" sId="1" numFmtId="4">
    <oc r="N49">
      <v>5070.2219999999998</v>
    </oc>
    <nc r="N49"/>
  </rcc>
  <rcc rId="3470" sId="1" numFmtId="4">
    <oc r="O49">
      <v>5310.01</v>
    </oc>
    <nc r="O49"/>
  </rcc>
  <rcc rId="3471" sId="1" numFmtId="4">
    <oc r="P49">
      <v>5128.4309999999996</v>
    </oc>
    <nc r="P49"/>
  </rcc>
  <rcc rId="3472" sId="1" numFmtId="4">
    <oc r="Q49">
      <v>10403.200000000001</v>
    </oc>
    <nc r="Q49"/>
  </rcc>
  <rcc rId="3473" sId="1" numFmtId="4">
    <oc r="R49">
      <v>5058.4309999999996</v>
    </oc>
    <nc r="R49"/>
  </rcc>
  <rcc rId="3474" sId="1" numFmtId="4">
    <oc r="S49">
      <v>0</v>
    </oc>
    <nc r="S49"/>
  </rcc>
  <rcc rId="3475" sId="1" numFmtId="4">
    <oc r="T49">
      <v>3848.0439999999999</v>
    </oc>
    <nc r="T49"/>
  </rcc>
  <rcc rId="3476" sId="1" numFmtId="4">
    <oc r="U49">
      <v>0</v>
    </oc>
    <nc r="U49"/>
  </rcc>
  <rcc rId="3477" sId="1" numFmtId="4">
    <oc r="V49">
      <v>2660.346</v>
    </oc>
    <nc r="V49"/>
  </rcc>
  <rcc rId="3478" sId="1" numFmtId="4">
    <oc r="W49">
      <v>0</v>
    </oc>
    <nc r="W49"/>
  </rcc>
  <rcc rId="3479" sId="1" numFmtId="4">
    <oc r="X49">
      <v>1752.5940000000001</v>
    </oc>
    <nc r="X49"/>
  </rcc>
  <rcc rId="3480" sId="1" numFmtId="4">
    <oc r="Y49">
      <v>0</v>
    </oc>
    <nc r="Y49"/>
  </rcc>
  <rcc rId="3481" sId="1" numFmtId="4">
    <oc r="Z49">
      <v>1275.7249999999999</v>
    </oc>
    <nc r="Z49"/>
  </rcc>
  <rcc rId="3482" sId="1" numFmtId="4">
    <oc r="AA49">
      <v>0</v>
    </oc>
    <nc r="AA49"/>
  </rcc>
  <rcc rId="3483" sId="1" numFmtId="4">
    <oc r="AB49">
      <v>994.83</v>
    </oc>
    <nc r="AB49"/>
  </rcc>
  <rcc rId="3484" sId="1" numFmtId="4">
    <oc r="AC49">
      <v>0</v>
    </oc>
    <nc r="AC49"/>
  </rcc>
  <rcc rId="3485" sId="1" numFmtId="4">
    <oc r="AD49">
      <v>972.43</v>
    </oc>
    <nc r="AD49"/>
  </rcc>
  <rcc rId="3486" sId="1" numFmtId="4">
    <oc r="AE49">
      <v>0</v>
    </oc>
    <nc r="AE49"/>
  </rcc>
  <rcc rId="3487" sId="1" numFmtId="4">
    <oc r="AF49">
      <v>991.59199999999998</v>
    </oc>
    <nc r="AF49"/>
  </rcc>
  <rcc rId="3488" sId="1" numFmtId="4">
    <oc r="AG49">
      <v>0</v>
    </oc>
    <nc r="AG49"/>
  </rcc>
  <rcc rId="3489" sId="1">
    <oc r="B50" t="inlineStr">
      <is>
        <t xml:space="preserve">1.1./1.1.4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территориях муниципальных образований
Ханты-Мансийского автономного округа – Югры </t>
      </is>
    </oc>
    <nc r="B50"/>
  </rcc>
  <rcc rId="3490" sId="1">
    <oc r="C50" t="inlineStr">
      <is>
        <t>Всего</t>
      </is>
    </oc>
    <nc r="C50"/>
  </rcc>
  <rcc rId="3491" sId="1">
    <oc r="D50">
      <f>D52+D51</f>
    </oc>
    <nc r="D50"/>
  </rcc>
  <rcc rId="3492" sId="1">
    <oc r="E50">
      <f>E52+E51</f>
    </oc>
    <nc r="E50"/>
  </rcc>
  <rcc rId="3493" sId="1">
    <oc r="F50">
      <f>F52+F51</f>
    </oc>
    <nc r="F50"/>
  </rcc>
  <rcc rId="3494" sId="1">
    <oc r="G50">
      <f>G52+G51</f>
    </oc>
    <nc r="G50"/>
  </rcc>
  <rcc rId="3495" sId="1">
    <oc r="H50">
      <f>IFERROR(G50/D50*100,0)</f>
    </oc>
    <nc r="H50"/>
  </rcc>
  <rcc rId="3496" sId="1">
    <oc r="I50">
      <f>IFERROR(G50/E50*100,0)</f>
    </oc>
    <nc r="I50"/>
  </rcc>
  <rcc rId="3497" sId="1">
    <oc r="J50">
      <f>J52+J51</f>
    </oc>
    <nc r="J50"/>
  </rcc>
  <rcc rId="3498" sId="1">
    <oc r="K50">
      <f>K52+K51</f>
    </oc>
    <nc r="K50"/>
  </rcc>
  <rcc rId="3499" sId="1">
    <oc r="L50">
      <f>L52+L51</f>
    </oc>
    <nc r="L50"/>
  </rcc>
  <rcc rId="3500" sId="1">
    <oc r="M50">
      <f>M52+M51</f>
    </oc>
    <nc r="M50"/>
  </rcc>
  <rcc rId="3501" sId="1">
    <oc r="N50">
      <f>N52+N51</f>
    </oc>
    <nc r="N50"/>
  </rcc>
  <rcc rId="3502" sId="1">
    <oc r="O50">
      <f>O52+O51</f>
    </oc>
    <nc r="O50"/>
  </rcc>
  <rcc rId="3503" sId="1">
    <oc r="P50">
      <f>P52+P51</f>
    </oc>
    <nc r="P50"/>
  </rcc>
  <rcc rId="3504" sId="1">
    <oc r="Q50">
      <f>Q52+Q51</f>
    </oc>
    <nc r="Q50"/>
  </rcc>
  <rcc rId="3505" sId="1">
    <oc r="R50">
      <f>R52+R51</f>
    </oc>
    <nc r="R50"/>
  </rcc>
  <rcc rId="3506" sId="1">
    <oc r="S50">
      <f>S52+S51</f>
    </oc>
    <nc r="S50"/>
  </rcc>
  <rcc rId="3507" sId="1">
    <oc r="T50">
      <f>T52+T51</f>
    </oc>
    <nc r="T50"/>
  </rcc>
  <rcc rId="3508" sId="1">
    <oc r="U50">
      <f>U52+U51</f>
    </oc>
    <nc r="U50"/>
  </rcc>
  <rcc rId="3509" sId="1">
    <oc r="V50">
      <f>V52+V51</f>
    </oc>
    <nc r="V50"/>
  </rcc>
  <rcc rId="3510" sId="1">
    <oc r="W50">
      <f>W52+W51</f>
    </oc>
    <nc r="W50"/>
  </rcc>
  <rcc rId="3511" sId="1">
    <oc r="X50">
      <f>X52+X51</f>
    </oc>
    <nc r="X50"/>
  </rcc>
  <rcc rId="3512" sId="1">
    <oc r="Y50">
      <f>Y52+Y51</f>
    </oc>
    <nc r="Y50"/>
  </rcc>
  <rcc rId="3513" sId="1">
    <oc r="Z50">
      <f>Z52+Z51</f>
    </oc>
    <nc r="Z50"/>
  </rcc>
  <rcc rId="3514" sId="1">
    <oc r="AA50">
      <f>AA52+AA51</f>
    </oc>
    <nc r="AA50"/>
  </rcc>
  <rcc rId="3515" sId="1">
    <oc r="AB50">
      <f>AB52+AB51</f>
    </oc>
    <nc r="AB50"/>
  </rcc>
  <rcc rId="3516" sId="1">
    <oc r="AC50">
      <f>AC52+AC51</f>
    </oc>
    <nc r="AC50"/>
  </rcc>
  <rcc rId="3517" sId="1">
    <oc r="AD50">
      <f>AD52+AD51</f>
    </oc>
    <nc r="AD50"/>
  </rcc>
  <rcc rId="3518" sId="1">
    <oc r="AE50">
      <f>AE52+AE51</f>
    </oc>
    <nc r="AE50"/>
  </rcc>
  <rcc rId="3519" sId="1">
    <oc r="AF50">
      <f>AF52+AF51</f>
    </oc>
    <nc r="AF50"/>
  </rcc>
  <rcc rId="3520" sId="1">
    <oc r="AG50">
      <f>AG52+AG51</f>
    </oc>
    <nc r="AG50"/>
  </rcc>
  <rcc rId="3521" sId="1">
    <oc r="C51" t="inlineStr">
      <is>
        <t>бюджет автономного округа</t>
      </is>
    </oc>
    <nc r="C51"/>
  </rcc>
  <rcc rId="3522" sId="1">
    <oc r="D51">
      <f>SUM(J51,L51,N51,P51,R51,T51,V51,X51,Z51,AB51,AD51,AF51)</f>
    </oc>
    <nc r="D51"/>
  </rcc>
  <rcc rId="3523" sId="1">
    <oc r="E51">
      <f>J51+L51+N51+P51</f>
    </oc>
    <nc r="E51"/>
  </rcc>
  <rcc rId="3524" sId="1">
    <oc r="F51">
      <f>G51</f>
    </oc>
    <nc r="F51"/>
  </rcc>
  <rcc rId="3525" sId="1">
    <oc r="G51">
      <f>SUM(K51,M51,O51,Q51,S51,U51,W51,Y51,AA51,AC51,AE51,AG51)</f>
    </oc>
    <nc r="G51"/>
  </rcc>
  <rcc rId="3526" sId="1">
    <oc r="H51">
      <f>IFERROR(G51/D51*100,0)</f>
    </oc>
    <nc r="H51"/>
  </rcc>
  <rcc rId="3527" sId="1">
    <oc r="I51">
      <f>IFERROR(G51/E51*100,0)</f>
    </oc>
    <nc r="I51"/>
  </rcc>
  <rcc rId="3528" sId="1" numFmtId="4">
    <oc r="J51">
      <v>930</v>
    </oc>
    <nc r="J51"/>
  </rcc>
  <rcc rId="3529" sId="1" numFmtId="4">
    <oc r="K51">
      <v>0</v>
    </oc>
    <nc r="K51"/>
  </rcc>
  <rcc rId="3530" sId="1" numFmtId="4">
    <oc r="L51">
      <v>930</v>
    </oc>
    <nc r="L51"/>
  </rcc>
  <rcc rId="3531" sId="1" numFmtId="4">
    <oc r="M51">
      <v>1300</v>
    </oc>
    <nc r="M51"/>
  </rcc>
  <rcc rId="3532" sId="1" numFmtId="4">
    <oc r="N51">
      <v>930</v>
    </oc>
    <nc r="N51"/>
  </rcc>
  <rcc rId="3533" sId="1" numFmtId="4">
    <oc r="O51">
      <v>1060</v>
    </oc>
    <nc r="O51"/>
  </rcc>
  <rcc rId="3534" sId="1" numFmtId="4">
    <oc r="P51">
      <v>930</v>
    </oc>
    <nc r="P51"/>
  </rcc>
  <rcc rId="3535" sId="1" numFmtId="4">
    <oc r="Q51">
      <v>1076</v>
    </oc>
    <nc r="Q51"/>
  </rcc>
  <rcc rId="3536" sId="1" numFmtId="4">
    <oc r="R51">
      <v>930</v>
    </oc>
    <nc r="R51"/>
  </rcc>
  <rcc rId="3537" sId="1" numFmtId="4">
    <oc r="S51">
      <v>0</v>
    </oc>
    <nc r="S51"/>
  </rcc>
  <rcc rId="3538" sId="1" numFmtId="4">
    <oc r="T51">
      <v>930</v>
    </oc>
    <nc r="T51"/>
  </rcc>
  <rcc rId="3539" sId="1" numFmtId="4">
    <oc r="U51">
      <v>0</v>
    </oc>
    <nc r="U51"/>
  </rcc>
  <rcc rId="3540" sId="1" numFmtId="4">
    <oc r="V51">
      <v>930</v>
    </oc>
    <nc r="V51"/>
  </rcc>
  <rcc rId="3541" sId="1" numFmtId="4">
    <oc r="W51">
      <v>0</v>
    </oc>
    <nc r="W51"/>
  </rcc>
  <rcc rId="3542" sId="1" numFmtId="4">
    <oc r="X51">
      <v>930</v>
    </oc>
    <nc r="X51"/>
  </rcc>
  <rcc rId="3543" sId="1" numFmtId="4">
    <oc r="Y51">
      <v>0</v>
    </oc>
    <nc r="Y51"/>
  </rcc>
  <rcc rId="3544" sId="1" numFmtId="4">
    <oc r="Z51">
      <v>600</v>
    </oc>
    <nc r="Z51"/>
  </rcc>
  <rcc rId="3545" sId="1" numFmtId="4">
    <oc r="AA51">
      <v>0</v>
    </oc>
    <nc r="AA51"/>
  </rcc>
  <rcc rId="3546" sId="1" numFmtId="4">
    <oc r="AB51">
      <v>600</v>
    </oc>
    <nc r="AB51"/>
  </rcc>
  <rcc rId="3547" sId="1" numFmtId="4">
    <oc r="AC51">
      <v>0</v>
    </oc>
    <nc r="AC51"/>
  </rcc>
  <rcc rId="3548" sId="1" numFmtId="4">
    <oc r="AD51">
      <v>0</v>
    </oc>
    <nc r="AD51"/>
  </rcc>
  <rcc rId="3549" sId="1" numFmtId="4">
    <oc r="AE51">
      <v>0</v>
    </oc>
    <nc r="AE51"/>
  </rcc>
  <rcc rId="3550" sId="1" numFmtId="4">
    <oc r="AF51">
      <v>0</v>
    </oc>
    <nc r="AF51"/>
  </rcc>
  <rcc rId="3551" sId="1" numFmtId="4">
    <oc r="AG51">
      <v>0</v>
    </oc>
    <nc r="AG51"/>
  </rcc>
  <rcc rId="3552" sId="1">
    <oc r="C52" t="inlineStr">
      <is>
        <t>внебюджетные источики</t>
      </is>
    </oc>
    <nc r="C52"/>
  </rcc>
  <rcc rId="3553" sId="1">
    <oc r="D52">
      <f>SUM(J52,L52,N52,P52,R52,T52,V52,X52,Z52,AB52,AD52,AF52)</f>
    </oc>
    <nc r="D52"/>
  </rcc>
  <rcc rId="3554" sId="1">
    <oc r="E52">
      <f>J52</f>
    </oc>
    <nc r="E52"/>
  </rcc>
  <rcc rId="3555" sId="1">
    <oc r="F52">
      <f>G52</f>
    </oc>
    <nc r="F52"/>
  </rcc>
  <rcc rId="3556" sId="1">
    <oc r="G52">
      <f>SUM(K52,M52,O52,Q52,S52,U52,W52,Y52,AA52,AC52,AE52,AG52)</f>
    </oc>
    <nc r="G52"/>
  </rcc>
  <rcc rId="3557" sId="1">
    <oc r="H52">
      <f>IFERROR(G52/D52*100,0)</f>
    </oc>
    <nc r="H52"/>
  </rcc>
  <rcc rId="3558" sId="1">
    <oc r="I52">
      <f>IFERROR(G52/E52*100,0)</f>
    </oc>
    <nc r="I52"/>
  </rcc>
  <rcc rId="3559" sId="1" numFmtId="4">
    <oc r="J52">
      <v>0</v>
    </oc>
    <nc r="J52"/>
  </rcc>
  <rcc rId="3560" sId="1" numFmtId="4">
    <oc r="K52">
      <v>0</v>
    </oc>
    <nc r="K52"/>
  </rcc>
  <rcc rId="3561" sId="1" numFmtId="4">
    <oc r="L52">
      <v>0</v>
    </oc>
    <nc r="L52"/>
  </rcc>
  <rcc rId="3562" sId="1" numFmtId="4">
    <oc r="M52">
      <v>0</v>
    </oc>
    <nc r="M52"/>
  </rcc>
  <rcc rId="3563" sId="1" numFmtId="4">
    <oc r="N52">
      <v>0</v>
    </oc>
    <nc r="N52"/>
  </rcc>
  <rcc rId="3564" sId="1" numFmtId="4">
    <oc r="O52">
      <v>0</v>
    </oc>
    <nc r="O52"/>
  </rcc>
  <rcc rId="3565" sId="1" numFmtId="4">
    <oc r="P52">
      <v>0</v>
    </oc>
    <nc r="P52"/>
  </rcc>
  <rcc rId="3566" sId="1" numFmtId="4">
    <oc r="Q52">
      <v>0</v>
    </oc>
    <nc r="Q52"/>
  </rcc>
  <rcc rId="3567" sId="1" numFmtId="4">
    <oc r="R52">
      <v>0</v>
    </oc>
    <nc r="R52"/>
  </rcc>
  <rcc rId="3568" sId="1" numFmtId="4">
    <oc r="S52">
      <v>0</v>
    </oc>
    <nc r="S52"/>
  </rcc>
  <rcc rId="3569" sId="1" numFmtId="4">
    <oc r="T52">
      <v>0</v>
    </oc>
    <nc r="T52"/>
  </rcc>
  <rcc rId="3570" sId="1" numFmtId="4">
    <oc r="U52">
      <v>0</v>
    </oc>
    <nc r="U52"/>
  </rcc>
  <rcc rId="3571" sId="1" numFmtId="4">
    <oc r="V52">
      <v>0</v>
    </oc>
    <nc r="V52"/>
  </rcc>
  <rcc rId="3572" sId="1" numFmtId="4">
    <oc r="W52">
      <v>0</v>
    </oc>
    <nc r="W52"/>
  </rcc>
  <rcc rId="3573" sId="1" numFmtId="4">
    <oc r="X52">
      <v>0</v>
    </oc>
    <nc r="X52"/>
  </rcc>
  <rcc rId="3574" sId="1" numFmtId="4">
    <oc r="Y52">
      <v>0</v>
    </oc>
    <nc r="Y52"/>
  </rcc>
  <rcc rId="3575" sId="1" numFmtId="4">
    <oc r="Z52">
      <v>0</v>
    </oc>
    <nc r="Z52"/>
  </rcc>
  <rcc rId="3576" sId="1" numFmtId="4">
    <oc r="AA52">
      <v>0</v>
    </oc>
    <nc r="AA52"/>
  </rcc>
  <rcc rId="3577" sId="1" numFmtId="4">
    <oc r="AB52">
      <v>0</v>
    </oc>
    <nc r="AB52"/>
  </rcc>
  <rcc rId="3578" sId="1" numFmtId="4">
    <oc r="AC52">
      <v>0</v>
    </oc>
    <nc r="AC52"/>
  </rcc>
  <rcc rId="3579" sId="1" numFmtId="4">
    <oc r="AD52">
      <v>0</v>
    </oc>
    <nc r="AD52"/>
  </rcc>
  <rcc rId="3580" sId="1" numFmtId="4">
    <oc r="AE52">
      <v>0</v>
    </oc>
    <nc r="AE52"/>
  </rcc>
  <rcc rId="3581" sId="1" numFmtId="4">
    <oc r="AF52">
      <v>0</v>
    </oc>
    <nc r="AF52"/>
  </rcc>
  <rcc rId="3582" sId="1" numFmtId="4">
    <oc r="AG52">
      <v>0</v>
    </oc>
    <nc r="AG52"/>
  </rcc>
  <rcc rId="3583" sId="1">
    <oc r="B53" t="inlineStr">
      <is>
        <t xml:space="preserve">1.1./.1.1.5  Предоставление субсидии частным организациям осуществляющим образовательную деятельность по реализации образовательных программ дошкольного образования, расположенных на территории города Когалыма </t>
      </is>
    </oc>
    <nc r="B53"/>
  </rcc>
  <rcc rId="3584" sId="1">
    <oc r="C53" t="inlineStr">
      <is>
        <t>Всего</t>
      </is>
    </oc>
    <nc r="C53"/>
  </rcc>
  <rcc rId="3585" sId="1">
    <oc r="D53">
      <f>D54</f>
    </oc>
    <nc r="D53"/>
  </rcc>
  <rcc rId="3586" sId="1">
    <oc r="E53">
      <f>E54</f>
    </oc>
    <nc r="E53"/>
  </rcc>
  <rcc rId="3587" sId="1">
    <oc r="F53">
      <f>G53</f>
    </oc>
    <nc r="F53"/>
  </rcc>
  <rcc rId="3588" sId="1">
    <oc r="G53">
      <f>G54</f>
    </oc>
    <nc r="G53"/>
  </rcc>
  <rcc rId="3589" sId="1">
    <oc r="H53">
      <f>IFERROR(G53/D53*100,0)</f>
    </oc>
    <nc r="H53"/>
  </rcc>
  <rcc rId="3590" sId="1">
    <oc r="I53">
      <f>IFERROR(G53/E53*100,0)</f>
    </oc>
    <nc r="I53"/>
  </rcc>
  <rcc rId="3591" sId="1">
    <oc r="J53">
      <f>J54</f>
    </oc>
    <nc r="J53"/>
  </rcc>
  <rcc rId="3592" sId="1">
    <oc r="K53">
      <f>K54</f>
    </oc>
    <nc r="K53"/>
  </rcc>
  <rcc rId="3593" sId="1">
    <oc r="L53">
      <f>L54</f>
    </oc>
    <nc r="L53"/>
  </rcc>
  <rcc rId="3594" sId="1">
    <oc r="M53">
      <f>M54</f>
    </oc>
    <nc r="M53"/>
  </rcc>
  <rcc rId="3595" sId="1">
    <oc r="N53">
      <f>N54</f>
    </oc>
    <nc r="N53"/>
  </rcc>
  <rcc rId="3596" sId="1">
    <oc r="O53">
      <f>O54</f>
    </oc>
    <nc r="O53"/>
  </rcc>
  <rcc rId="3597" sId="1">
    <oc r="P53">
      <f>P54</f>
    </oc>
    <nc r="P53"/>
  </rcc>
  <rcc rId="3598" sId="1">
    <oc r="Q53">
      <f>Q54</f>
    </oc>
    <nc r="Q53"/>
  </rcc>
  <rcc rId="3599" sId="1">
    <oc r="R53">
      <f>R54</f>
    </oc>
    <nc r="R53"/>
  </rcc>
  <rcc rId="3600" sId="1">
    <oc r="S53">
      <f>S54</f>
    </oc>
    <nc r="S53"/>
  </rcc>
  <rcc rId="3601" sId="1">
    <oc r="T53">
      <f>T54</f>
    </oc>
    <nc r="T53"/>
  </rcc>
  <rcc rId="3602" sId="1">
    <oc r="U53">
      <f>U54</f>
    </oc>
    <nc r="U53"/>
  </rcc>
  <rcc rId="3603" sId="1">
    <oc r="V53">
      <f>V54</f>
    </oc>
    <nc r="V53"/>
  </rcc>
  <rcc rId="3604" sId="1">
    <oc r="W53">
      <f>W54</f>
    </oc>
    <nc r="W53"/>
  </rcc>
  <rcc rId="3605" sId="1">
    <oc r="X53">
      <f>X54</f>
    </oc>
    <nc r="X53"/>
  </rcc>
  <rcc rId="3606" sId="1">
    <oc r="Y53">
      <f>Y54</f>
    </oc>
    <nc r="Y53"/>
  </rcc>
  <rcc rId="3607" sId="1">
    <oc r="Z53">
      <f>Z54</f>
    </oc>
    <nc r="Z53"/>
  </rcc>
  <rcc rId="3608" sId="1">
    <oc r="AA53">
      <f>AA54</f>
    </oc>
    <nc r="AA53"/>
  </rcc>
  <rcc rId="3609" sId="1">
    <oc r="AB53">
      <f>AB54</f>
    </oc>
    <nc r="AB53"/>
  </rcc>
  <rcc rId="3610" sId="1">
    <oc r="AC53">
      <f>AC54</f>
    </oc>
    <nc r="AC53"/>
  </rcc>
  <rcc rId="3611" sId="1">
    <oc r="AD53">
      <f>AD54</f>
    </oc>
    <nc r="AD53"/>
  </rcc>
  <rcc rId="3612" sId="1">
    <oc r="AE53">
      <f>AE54</f>
    </oc>
    <nc r="AE53"/>
  </rcc>
  <rcc rId="3613" sId="1">
    <oc r="AF53">
      <f>AF54</f>
    </oc>
    <nc r="AF53"/>
  </rcc>
  <rcc rId="3614" sId="1">
    <oc r="AG53">
      <f>AG54</f>
    </oc>
    <nc r="AG53"/>
  </rcc>
  <rcc rId="3615" sId="1">
    <oc r="C54" t="inlineStr">
      <is>
        <t>бюджет автономного округа</t>
      </is>
    </oc>
    <nc r="C54"/>
  </rcc>
  <rcc rId="3616" sId="1">
    <oc r="D54">
      <f>SUM(J54,L54,N54,P54,R54,T54,V54,X54,Z54,AB54,AD54,AF54)</f>
    </oc>
    <nc r="D54"/>
  </rcc>
  <rcc rId="3617" sId="1">
    <oc r="E54">
      <f>J54+L54+N54+P54</f>
    </oc>
    <nc r="E54"/>
  </rcc>
  <rcc rId="3618" sId="1">
    <oc r="F54">
      <f>G54</f>
    </oc>
    <nc r="F54"/>
  </rcc>
  <rcc rId="3619" sId="1">
    <oc r="G54">
      <f>SUM(K54,M54,O54,Q54,S54,U54,W54,Y54,AA54,AC54,AE54,AG54)</f>
    </oc>
    <nc r="G54"/>
  </rcc>
  <rcc rId="3620" sId="1">
    <oc r="H54">
      <f>IFERROR(G54/D54*100,0)</f>
    </oc>
    <nc r="H54"/>
  </rcc>
  <rcc rId="3621" sId="1">
    <oc r="I54">
      <f>IFERROR(G54/E54*100,0)</f>
    </oc>
    <nc r="I54"/>
  </rcc>
  <rcc rId="3622" sId="1" numFmtId="4">
    <oc r="J54">
      <v>0</v>
    </oc>
    <nc r="J54"/>
  </rcc>
  <rcc rId="3623" sId="1" numFmtId="4">
    <oc r="K54">
      <v>0</v>
    </oc>
    <nc r="K54"/>
  </rcc>
  <rcc rId="3624" sId="1" numFmtId="4">
    <oc r="L54">
      <v>10000</v>
    </oc>
    <nc r="L54"/>
  </rcc>
  <rcc rId="3625" sId="1" numFmtId="4">
    <oc r="M54">
      <v>9277.5139999999992</v>
    </oc>
    <nc r="M54"/>
  </rcc>
  <rcc rId="3626" sId="1" numFmtId="4">
    <oc r="N54">
      <v>5000</v>
    </oc>
    <nc r="N54"/>
  </rcc>
  <rcc rId="3627" sId="1" numFmtId="4">
    <oc r="O54">
      <v>5629.19</v>
    </oc>
    <nc r="O54"/>
  </rcc>
  <rcc rId="3628" sId="1" numFmtId="4">
    <oc r="P54">
      <v>6300</v>
    </oc>
    <nc r="P54"/>
  </rcc>
  <rcc rId="3629" sId="1" numFmtId="4">
    <oc r="Q54">
      <v>5751.82</v>
    </oc>
    <nc r="Q54"/>
  </rcc>
  <rcc rId="3630" sId="1" numFmtId="4">
    <oc r="R54">
      <v>0</v>
    </oc>
    <nc r="R54"/>
  </rcc>
  <rcc rId="3631" sId="1" numFmtId="4">
    <oc r="S54">
      <v>0</v>
    </oc>
    <nc r="S54"/>
  </rcc>
  <rcc rId="3632" sId="1" numFmtId="4">
    <oc r="T54">
      <v>0</v>
    </oc>
    <nc r="T54"/>
  </rcc>
  <rcc rId="3633" sId="1" numFmtId="4">
    <oc r="U54">
      <v>0</v>
    </oc>
    <nc r="U54"/>
  </rcc>
  <rcc rId="3634" sId="1" numFmtId="4">
    <oc r="V54">
      <v>0</v>
    </oc>
    <nc r="V54"/>
  </rcc>
  <rcc rId="3635" sId="1" numFmtId="4">
    <oc r="W54">
      <v>0</v>
    </oc>
    <nc r="W54"/>
  </rcc>
  <rcc rId="3636" sId="1" numFmtId="4">
    <oc r="X54">
      <v>0</v>
    </oc>
    <nc r="X54"/>
  </rcc>
  <rcc rId="3637" sId="1" numFmtId="4">
    <oc r="Y54">
      <v>0</v>
    </oc>
    <nc r="Y54"/>
  </rcc>
  <rcc rId="3638" sId="1" numFmtId="4">
    <oc r="Z54">
      <v>0</v>
    </oc>
    <nc r="Z54"/>
  </rcc>
  <rcc rId="3639" sId="1" numFmtId="4">
    <oc r="AA54">
      <v>0</v>
    </oc>
    <nc r="AA54"/>
  </rcc>
  <rcc rId="3640" sId="1" numFmtId="4">
    <oc r="AB54">
      <v>0</v>
    </oc>
    <nc r="AB54"/>
  </rcc>
  <rcc rId="3641" sId="1" numFmtId="4">
    <oc r="AC54">
      <v>0</v>
    </oc>
    <nc r="AC54"/>
  </rcc>
  <rcc rId="3642" sId="1" numFmtId="4">
    <oc r="AD54">
      <v>0</v>
    </oc>
    <nc r="AD54"/>
  </rcc>
  <rcc rId="3643" sId="1" numFmtId="4">
    <oc r="AE54">
      <v>0</v>
    </oc>
    <nc r="AE54"/>
  </rcc>
  <rcc rId="3644" sId="1">
    <oc r="AF54">
      <f>46122.4-10000-5000-6300</f>
    </oc>
    <nc r="AF54"/>
  </rcc>
  <rcc rId="3645" sId="1" numFmtId="4">
    <oc r="AG54">
      <v>0</v>
    </oc>
    <nc r="AG54"/>
  </rcc>
  <rcc rId="3646" sId="1">
    <oc r="B55" t="inlineStr">
      <is>
        <t>1.1./1.1.6 Оснащение объектов капитального строительства, реконструкции, объектов недвижимого имущества для размещения образовательных организаций средствами обучения и воспитания, необходимыми для реализации образовательных программ, соответствующими современным условиям обучения</t>
      </is>
    </oc>
    <nc r="B55"/>
  </rcc>
  <rcc rId="3647" sId="1">
    <oc r="C55" t="inlineStr">
      <is>
        <t>Всего</t>
      </is>
    </oc>
    <nc r="C55"/>
  </rcc>
  <rcc rId="3648" sId="1">
    <oc r="D55">
      <f>D57+D56</f>
    </oc>
    <nc r="D55"/>
  </rcc>
  <rcc rId="3649" sId="1">
    <oc r="E55">
      <f>E57+E56</f>
    </oc>
    <nc r="E55"/>
  </rcc>
  <rcc rId="3650" sId="1">
    <oc r="F55">
      <f>F57+F56</f>
    </oc>
    <nc r="F55"/>
  </rcc>
  <rcc rId="3651" sId="1">
    <oc r="G55">
      <f>G57+G56</f>
    </oc>
    <nc r="G55"/>
  </rcc>
  <rcc rId="3652" sId="1">
    <oc r="H55">
      <f>IFERROR(G55/D55*100,0)</f>
    </oc>
    <nc r="H55"/>
  </rcc>
  <rcc rId="3653" sId="1">
    <oc r="I55">
      <f>IFERROR(G55/E55*100,0)</f>
    </oc>
    <nc r="I55"/>
  </rcc>
  <rcc rId="3654" sId="1">
    <oc r="J55">
      <f>J57+J56</f>
    </oc>
    <nc r="J55"/>
  </rcc>
  <rcc rId="3655" sId="1">
    <oc r="K55">
      <f>K57+K56</f>
    </oc>
    <nc r="K55"/>
  </rcc>
  <rcc rId="3656" sId="1">
    <oc r="L55">
      <f>L57+L56</f>
    </oc>
    <nc r="L55"/>
  </rcc>
  <rcc rId="3657" sId="1">
    <oc r="M55">
      <f>M57+M56</f>
    </oc>
    <nc r="M55"/>
  </rcc>
  <rcc rId="3658" sId="1">
    <oc r="N55">
      <f>N57+N56</f>
    </oc>
    <nc r="N55"/>
  </rcc>
  <rcc rId="3659" sId="1">
    <oc r="O55">
      <f>O57+O56</f>
    </oc>
    <nc r="O55"/>
  </rcc>
  <rcc rId="3660" sId="1">
    <oc r="P55">
      <f>P57+P56</f>
    </oc>
    <nc r="P55"/>
  </rcc>
  <rcc rId="3661" sId="1">
    <oc r="Q55">
      <f>Q57+Q56</f>
    </oc>
    <nc r="Q55"/>
  </rcc>
  <rcc rId="3662" sId="1">
    <oc r="R55">
      <f>R57+R56</f>
    </oc>
    <nc r="R55"/>
  </rcc>
  <rcc rId="3663" sId="1">
    <oc r="S55">
      <f>S57+S56</f>
    </oc>
    <nc r="S55"/>
  </rcc>
  <rcc rId="3664" sId="1">
    <oc r="T55">
      <f>T57+T56</f>
    </oc>
    <nc r="T55"/>
  </rcc>
  <rcc rId="3665" sId="1">
    <oc r="U55">
      <f>U57+U56</f>
    </oc>
    <nc r="U55"/>
  </rcc>
  <rcc rId="3666" sId="1">
    <oc r="V55">
      <f>V57+V56</f>
    </oc>
    <nc r="V55"/>
  </rcc>
  <rcc rId="3667" sId="1">
    <oc r="W55">
      <f>W57+W56</f>
    </oc>
    <nc r="W55"/>
  </rcc>
  <rcc rId="3668" sId="1">
    <oc r="X55">
      <f>X57+X56</f>
    </oc>
    <nc r="X55"/>
  </rcc>
  <rcc rId="3669" sId="1">
    <oc r="Y55">
      <f>Y57+Y56</f>
    </oc>
    <nc r="Y55"/>
  </rcc>
  <rcc rId="3670" sId="1">
    <oc r="Z55">
      <f>Z57+Z56</f>
    </oc>
    <nc r="Z55"/>
  </rcc>
  <rcc rId="3671" sId="1">
    <oc r="AA55">
      <f>AA57+AA56</f>
    </oc>
    <nc r="AA55"/>
  </rcc>
  <rcc rId="3672" sId="1">
    <oc r="AB55">
      <f>AB57+AB56</f>
    </oc>
    <nc r="AB55"/>
  </rcc>
  <rcc rId="3673" sId="1">
    <oc r="AC55">
      <f>AC57+AC56</f>
    </oc>
    <nc r="AC55"/>
  </rcc>
  <rcc rId="3674" sId="1">
    <oc r="AD55">
      <f>AD57+AD56</f>
    </oc>
    <nc r="AD55"/>
  </rcc>
  <rcc rId="3675" sId="1">
    <oc r="AE55">
      <f>AE57+AE56</f>
    </oc>
    <nc r="AE55"/>
  </rcc>
  <rcc rId="3676" sId="1">
    <oc r="AF55">
      <f>AF57+AF56</f>
    </oc>
    <nc r="AF55"/>
  </rcc>
  <rcc rId="3677" sId="1">
    <oc r="AG55">
      <f>AG57+AG56</f>
    </oc>
    <nc r="AG55"/>
  </rcc>
  <rcc rId="3678" sId="1">
    <oc r="C56" t="inlineStr">
      <is>
        <t>бюджет автономного округа</t>
      </is>
    </oc>
    <nc r="C56"/>
  </rcc>
  <rcc rId="3679" sId="1">
    <oc r="D56">
      <f>SUM(J56,L56,N56,P56,R56,T56,V56,X56,Z56,AB56,AD56,AF56)</f>
    </oc>
    <nc r="D56"/>
  </rcc>
  <rcc rId="3680" sId="1">
    <oc r="E56">
      <f>J56</f>
    </oc>
    <nc r="E56"/>
  </rcc>
  <rcc rId="3681" sId="1">
    <oc r="F56">
      <f>G56</f>
    </oc>
    <nc r="F56"/>
  </rcc>
  <rcc rId="3682" sId="1">
    <oc r="G56">
      <f>SUM(K56,M56,O56,Q56,S56,U56,W56,Y56,AA56,AC56,AE56,AG56)</f>
    </oc>
    <nc r="G56"/>
  </rcc>
  <rcc rId="3683" sId="1">
    <oc r="H56">
      <f>IFERROR(G56/D56*100,0)</f>
    </oc>
    <nc r="H56"/>
  </rcc>
  <rcc rId="3684" sId="1">
    <oc r="I56">
      <f>IFERROR(G56/E56*100,0)</f>
    </oc>
    <nc r="I56"/>
  </rcc>
  <rcc rId="3685" sId="1" numFmtId="4">
    <oc r="J56">
      <v>0</v>
    </oc>
    <nc r="J56"/>
  </rcc>
  <rcc rId="3686" sId="1" numFmtId="4">
    <oc r="K56">
      <v>0</v>
    </oc>
    <nc r="K56"/>
  </rcc>
  <rcc rId="3687" sId="1" numFmtId="4">
    <oc r="L56">
      <v>0</v>
    </oc>
    <nc r="L56"/>
  </rcc>
  <rcc rId="3688" sId="1" numFmtId="4">
    <oc r="M56">
      <v>0</v>
    </oc>
    <nc r="M56"/>
  </rcc>
  <rcc rId="3689" sId="1" numFmtId="4">
    <oc r="N56">
      <v>0</v>
    </oc>
    <nc r="N56"/>
  </rcc>
  <rcc rId="3690" sId="1" numFmtId="4">
    <oc r="O56">
      <v>0</v>
    </oc>
    <nc r="O56"/>
  </rcc>
  <rcc rId="3691" sId="1" numFmtId="4">
    <oc r="P56">
      <v>0</v>
    </oc>
    <nc r="P56"/>
  </rcc>
  <rcc rId="3692" sId="1" numFmtId="4">
    <oc r="Q56">
      <v>0</v>
    </oc>
    <nc r="Q56"/>
  </rcc>
  <rcc rId="3693" sId="1" numFmtId="4">
    <oc r="R56">
      <v>0</v>
    </oc>
    <nc r="R56"/>
  </rcc>
  <rcc rId="3694" sId="1" numFmtId="4">
    <oc r="S56">
      <v>0</v>
    </oc>
    <nc r="S56"/>
  </rcc>
  <rcc rId="3695" sId="1" numFmtId="4">
    <oc r="T56">
      <v>0</v>
    </oc>
    <nc r="T56"/>
  </rcc>
  <rcc rId="3696" sId="1" numFmtId="4">
    <oc r="U56">
      <v>0</v>
    </oc>
    <nc r="U56"/>
  </rcc>
  <rcc rId="3697" sId="1" numFmtId="4">
    <oc r="V56">
      <v>0</v>
    </oc>
    <nc r="V56"/>
  </rcc>
  <rcc rId="3698" sId="1" numFmtId="4">
    <oc r="W56">
      <v>0</v>
    </oc>
    <nc r="W56"/>
  </rcc>
  <rcc rId="3699" sId="1" numFmtId="4">
    <oc r="X56">
      <v>0</v>
    </oc>
    <nc r="X56"/>
  </rcc>
  <rcc rId="3700" sId="1" numFmtId="4">
    <oc r="Y56">
      <v>0</v>
    </oc>
    <nc r="Y56"/>
  </rcc>
  <rcc rId="3701" sId="1" numFmtId="4">
    <oc r="Z56">
      <v>0</v>
    </oc>
    <nc r="Z56"/>
  </rcc>
  <rcc rId="3702" sId="1" numFmtId="4">
    <oc r="AA56">
      <v>0</v>
    </oc>
    <nc r="AA56"/>
  </rcc>
  <rcc rId="3703" sId="1" numFmtId="4">
    <oc r="AB56">
      <v>0</v>
    </oc>
    <nc r="AB56"/>
  </rcc>
  <rcc rId="3704" sId="1" numFmtId="4">
    <oc r="AC56">
      <v>0</v>
    </oc>
    <nc r="AC56"/>
  </rcc>
  <rcc rId="3705" sId="1" numFmtId="4">
    <oc r="AD56">
      <v>0</v>
    </oc>
    <nc r="AD56"/>
  </rcc>
  <rcc rId="3706" sId="1" numFmtId="4">
    <oc r="AE56">
      <v>0</v>
    </oc>
    <nc r="AE56"/>
  </rcc>
  <rcc rId="3707" sId="1" numFmtId="4">
    <oc r="AF56">
      <v>10406.9</v>
    </oc>
    <nc r="AF56"/>
  </rcc>
  <rcc rId="3708" sId="1" numFmtId="4">
    <oc r="AG56">
      <v>0</v>
    </oc>
    <nc r="AG56"/>
  </rcc>
  <rcc rId="3709" sId="1">
    <oc r="C57" t="inlineStr">
      <is>
        <t>бюджет города Когалыма</t>
      </is>
    </oc>
    <nc r="C57"/>
  </rcc>
  <rcc rId="3710" sId="1">
    <oc r="D57">
      <f>SUM(J57,L57,N57,P57,R57,T57,V57,X57,Z57,AB57,AD57,AF57)</f>
    </oc>
    <nc r="D57"/>
  </rcc>
  <rcc rId="3711" sId="1">
    <oc r="E57">
      <f>J57</f>
    </oc>
    <nc r="E57"/>
  </rcc>
  <rcc rId="3712" sId="1">
    <oc r="F57">
      <f>G57</f>
    </oc>
    <nc r="F57"/>
  </rcc>
  <rcc rId="3713" sId="1">
    <oc r="G57">
      <f>SUM(K57,M57,O57,Q57,S57,U57,W57,Y57,AA57,AC57,AE57,AG57)</f>
    </oc>
    <nc r="G57"/>
  </rcc>
  <rcc rId="3714" sId="1">
    <oc r="H57">
      <f>IFERROR(G57/D57*100,0)</f>
    </oc>
    <nc r="H57"/>
  </rcc>
  <rcc rId="3715" sId="1">
    <oc r="I57">
      <f>IFERROR(G57/E57*100,0)</f>
    </oc>
    <nc r="I57"/>
  </rcc>
  <rcc rId="3716" sId="1" numFmtId="4">
    <oc r="J57">
      <v>0</v>
    </oc>
    <nc r="J57"/>
  </rcc>
  <rcc rId="3717" sId="1" numFmtId="4">
    <oc r="K57">
      <v>0</v>
    </oc>
    <nc r="K57"/>
  </rcc>
  <rcc rId="3718" sId="1" numFmtId="4">
    <oc r="L57">
      <v>0</v>
    </oc>
    <nc r="L57"/>
  </rcc>
  <rcc rId="3719" sId="1" numFmtId="4">
    <oc r="M57">
      <v>0</v>
    </oc>
    <nc r="M57"/>
  </rcc>
  <rcc rId="3720" sId="1" numFmtId="4">
    <oc r="N57">
      <v>0</v>
    </oc>
    <nc r="N57"/>
  </rcc>
  <rcc rId="3721" sId="1" numFmtId="4">
    <oc r="O57">
      <v>0</v>
    </oc>
    <nc r="O57"/>
  </rcc>
  <rcc rId="3722" sId="1" numFmtId="4">
    <oc r="P57">
      <v>0</v>
    </oc>
    <nc r="P57"/>
  </rcc>
  <rcc rId="3723" sId="1" numFmtId="4">
    <oc r="Q57">
      <v>0</v>
    </oc>
    <nc r="Q57"/>
  </rcc>
  <rcc rId="3724" sId="1" numFmtId="4">
    <oc r="R57">
      <v>0</v>
    </oc>
    <nc r="R57"/>
  </rcc>
  <rcc rId="3725" sId="1" numFmtId="4">
    <oc r="S57">
      <v>0</v>
    </oc>
    <nc r="S57"/>
  </rcc>
  <rcc rId="3726" sId="1" numFmtId="4">
    <oc r="T57">
      <v>0</v>
    </oc>
    <nc r="T57"/>
  </rcc>
  <rcc rId="3727" sId="1" numFmtId="4">
    <oc r="U57">
      <v>0</v>
    </oc>
    <nc r="U57"/>
  </rcc>
  <rcc rId="3728" sId="1" numFmtId="4">
    <oc r="V57">
      <v>0</v>
    </oc>
    <nc r="V57"/>
  </rcc>
  <rcc rId="3729" sId="1" numFmtId="4">
    <oc r="W57">
      <v>0</v>
    </oc>
    <nc r="W57"/>
  </rcc>
  <rcc rId="3730" sId="1" numFmtId="4">
    <oc r="X57">
      <v>0</v>
    </oc>
    <nc r="X57"/>
  </rcc>
  <rcc rId="3731" sId="1" numFmtId="4">
    <oc r="Y57">
      <v>0</v>
    </oc>
    <nc r="Y57"/>
  </rcc>
  <rcc rId="3732" sId="1" numFmtId="4">
    <oc r="Z57">
      <v>0</v>
    </oc>
    <nc r="Z57"/>
  </rcc>
  <rcc rId="3733" sId="1" numFmtId="4">
    <oc r="AA57">
      <v>0</v>
    </oc>
    <nc r="AA57"/>
  </rcc>
  <rcc rId="3734" sId="1" numFmtId="4">
    <oc r="AB57">
      <v>0</v>
    </oc>
    <nc r="AB57"/>
  </rcc>
  <rcc rId="3735" sId="1" numFmtId="4">
    <oc r="AC57">
      <v>0</v>
    </oc>
    <nc r="AC57"/>
  </rcc>
  <rcc rId="3736" sId="1" numFmtId="4">
    <oc r="AD57">
      <v>0</v>
    </oc>
    <nc r="AD57"/>
  </rcc>
  <rcc rId="3737" sId="1" numFmtId="4">
    <oc r="AE57">
      <v>0</v>
    </oc>
    <nc r="AE57"/>
  </rcc>
  <rcc rId="3738" sId="1" numFmtId="4">
    <oc r="AF57">
      <v>1156.4000000000001</v>
    </oc>
    <nc r="AF57"/>
  </rcc>
  <rcc rId="3739" sId="1" numFmtId="4">
    <oc r="AG57">
      <v>0</v>
    </oc>
    <nc r="AG57"/>
  </rcc>
  <rcc rId="3740" sId="1">
    <oc r="B58" t="inlineStr">
      <is>
        <t>1.2. Поддержка педагогических работников, всего, в том числе:</t>
      </is>
    </oc>
    <nc r="B58"/>
  </rcc>
  <rcc rId="3741" sId="1">
    <oc r="C58" t="inlineStr">
      <is>
        <t>Всего</t>
      </is>
    </oc>
    <nc r="C58"/>
  </rcc>
  <rcc rId="3742" sId="1">
    <oc r="D58">
      <f>D60+D59</f>
    </oc>
    <nc r="D58"/>
  </rcc>
  <rcc rId="3743" sId="1">
    <oc r="E58">
      <f>E60+E59</f>
    </oc>
    <nc r="E58"/>
  </rcc>
  <rcc rId="3744" sId="1">
    <oc r="F58">
      <f>F60+F59</f>
    </oc>
    <nc r="F58"/>
  </rcc>
  <rcc rId="3745" sId="1">
    <oc r="G58">
      <f>G60+G59</f>
    </oc>
    <nc r="G58"/>
  </rcc>
  <rcc rId="3746" sId="1">
    <oc r="H58">
      <f>IFERROR(G58/D58*100,0)</f>
    </oc>
    <nc r="H58"/>
  </rcc>
  <rcc rId="3747" sId="1">
    <oc r="I58">
      <f>IFERROR(G58/E58*100,0)</f>
    </oc>
    <nc r="I58"/>
  </rcc>
  <rcc rId="3748" sId="1">
    <oc r="J58">
      <f>J60+J59</f>
    </oc>
    <nc r="J58"/>
  </rcc>
  <rcc rId="3749" sId="1">
    <oc r="K58">
      <f>K60+K59</f>
    </oc>
    <nc r="K58"/>
  </rcc>
  <rcc rId="3750" sId="1">
    <oc r="L58">
      <f>L60+L59</f>
    </oc>
    <nc r="L58"/>
  </rcc>
  <rcc rId="3751" sId="1">
    <oc r="M58">
      <f>M60+M59</f>
    </oc>
    <nc r="M58"/>
  </rcc>
  <rcc rId="3752" sId="1">
    <oc r="N58">
      <f>N60+N59</f>
    </oc>
    <nc r="N58"/>
  </rcc>
  <rcc rId="3753" sId="1">
    <oc r="O58">
      <f>O60+O59</f>
    </oc>
    <nc r="O58"/>
  </rcc>
  <rcc rId="3754" sId="1">
    <oc r="P58">
      <f>P60+P59</f>
    </oc>
    <nc r="P58"/>
  </rcc>
  <rcc rId="3755" sId="1">
    <oc r="Q58">
      <f>Q60+Q59</f>
    </oc>
    <nc r="Q58"/>
  </rcc>
  <rcc rId="3756" sId="1">
    <oc r="R58">
      <f>R60+R59</f>
    </oc>
    <nc r="R58"/>
  </rcc>
  <rcc rId="3757" sId="1">
    <oc r="S58">
      <f>S60+S59</f>
    </oc>
    <nc r="S58"/>
  </rcc>
  <rcc rId="3758" sId="1">
    <oc r="T58">
      <f>T60+T59</f>
    </oc>
    <nc r="T58"/>
  </rcc>
  <rcc rId="3759" sId="1">
    <oc r="U58">
      <f>U60+U59</f>
    </oc>
    <nc r="U58"/>
  </rcc>
  <rcc rId="3760" sId="1">
    <oc r="V58">
      <f>V60+V59</f>
    </oc>
    <nc r="V58"/>
  </rcc>
  <rcc rId="3761" sId="1">
    <oc r="W58">
      <f>W60+W59</f>
    </oc>
    <nc r="W58"/>
  </rcc>
  <rcc rId="3762" sId="1">
    <oc r="X58">
      <f>X60+X59</f>
    </oc>
    <nc r="X58"/>
  </rcc>
  <rcc rId="3763" sId="1">
    <oc r="Y58">
      <f>Y60+Y59</f>
    </oc>
    <nc r="Y58"/>
  </rcc>
  <rcc rId="3764" sId="1">
    <oc r="Z58">
      <f>Z60+Z59</f>
    </oc>
    <nc r="Z58"/>
  </rcc>
  <rcc rId="3765" sId="1">
    <oc r="AA58">
      <f>AA60+AA59</f>
    </oc>
    <nc r="AA58"/>
  </rcc>
  <rcc rId="3766" sId="1">
    <oc r="AB58">
      <f>AB60+AB59</f>
    </oc>
    <nc r="AB58"/>
  </rcc>
  <rcc rId="3767" sId="1">
    <oc r="AC58">
      <f>AC60+AC59</f>
    </oc>
    <nc r="AC58"/>
  </rcc>
  <rcc rId="3768" sId="1">
    <oc r="AD58">
      <f>AD60+AD59</f>
    </oc>
    <nc r="AD58"/>
  </rcc>
  <rcc rId="3769" sId="1">
    <oc r="AE58">
      <f>AE60+AE59</f>
    </oc>
    <nc r="AE58"/>
  </rcc>
  <rcc rId="3770" sId="1">
    <oc r="AF58">
      <f>AF60+AF59</f>
    </oc>
    <nc r="AF58"/>
  </rcc>
  <rcc rId="3771" sId="1">
    <oc r="AG58">
      <f>AG60+AG59</f>
    </oc>
    <nc r="AG58"/>
  </rcc>
  <rcc rId="3772" sId="1">
    <oc r="C59" t="inlineStr">
      <is>
        <t>бюджет автономного округа</t>
      </is>
    </oc>
    <nc r="C59"/>
  </rcc>
  <rcc rId="3773" sId="1">
    <oc r="D59">
      <f>SUM(J59,L59,N59,P59,R59,T59,V59,X59,Z59,AB59,AD59,AF59)</f>
    </oc>
    <nc r="D59"/>
  </rcc>
  <rcc rId="3774" sId="1">
    <oc r="E59">
      <f>J59</f>
    </oc>
    <nc r="E59"/>
  </rcc>
  <rcc rId="3775" sId="1">
    <oc r="F59">
      <f>G59</f>
    </oc>
    <nc r="F59"/>
  </rcc>
  <rcc rId="3776" sId="1">
    <oc r="G59">
      <f>SUM(K59,M59,O59,Q59,S59,U59,W59,Y59,AA59,AC59,AE59,AG59)</f>
    </oc>
    <nc r="G59"/>
  </rcc>
  <rcc rId="3777" sId="1">
    <oc r="H59">
      <f>IFERROR(G59/D59*100,0)</f>
    </oc>
    <nc r="H59"/>
  </rcc>
  <rcc rId="3778" sId="1">
    <oc r="I59">
      <f>IFERROR(G59/E59*100,0)</f>
    </oc>
    <nc r="I59"/>
  </rcc>
  <rcc rId="3779" sId="1" numFmtId="4">
    <oc r="J59">
      <v>0</v>
    </oc>
    <nc r="J59"/>
  </rcc>
  <rcc rId="3780" sId="1" numFmtId="4">
    <oc r="K59">
      <v>0</v>
    </oc>
    <nc r="K59"/>
  </rcc>
  <rcc rId="3781" sId="1" numFmtId="4">
    <oc r="L59">
      <v>0</v>
    </oc>
    <nc r="L59"/>
  </rcc>
  <rcc rId="3782" sId="1" numFmtId="4">
    <oc r="M59">
      <v>0</v>
    </oc>
    <nc r="M59"/>
  </rcc>
  <rcc rId="3783" sId="1" numFmtId="4">
    <oc r="N59">
      <v>0</v>
    </oc>
    <nc r="N59"/>
  </rcc>
  <rcc rId="3784" sId="1" numFmtId="4">
    <oc r="O59">
      <v>0</v>
    </oc>
    <nc r="O59"/>
  </rcc>
  <rcc rId="3785" sId="1" numFmtId="4">
    <oc r="P59">
      <v>0</v>
    </oc>
    <nc r="P59"/>
  </rcc>
  <rcc rId="3786" sId="1" numFmtId="4">
    <oc r="Q59">
      <v>0</v>
    </oc>
    <nc r="Q59"/>
  </rcc>
  <rcc rId="3787" sId="1" numFmtId="4">
    <oc r="R59">
      <v>0</v>
    </oc>
    <nc r="R59"/>
  </rcc>
  <rcc rId="3788" sId="1" numFmtId="4">
    <oc r="S59">
      <v>0</v>
    </oc>
    <nc r="S59"/>
  </rcc>
  <rcc rId="3789" sId="1" numFmtId="4">
    <oc r="T59">
      <v>0</v>
    </oc>
    <nc r="T59"/>
  </rcc>
  <rcc rId="3790" sId="1" numFmtId="4">
    <oc r="U59">
      <v>0</v>
    </oc>
    <nc r="U59"/>
  </rcc>
  <rcc rId="3791" sId="1" numFmtId="4">
    <oc r="V59">
      <v>0</v>
    </oc>
    <nc r="V59"/>
  </rcc>
  <rcc rId="3792" sId="1" numFmtId="4">
    <oc r="W59">
      <v>0</v>
    </oc>
    <nc r="W59"/>
  </rcc>
  <rcc rId="3793" sId="1" numFmtId="4">
    <oc r="X59">
      <v>0</v>
    </oc>
    <nc r="X59"/>
  </rcc>
  <rcc rId="3794" sId="1" numFmtId="4">
    <oc r="Y59">
      <v>0</v>
    </oc>
    <nc r="Y59"/>
  </rcc>
  <rcc rId="3795" sId="1" numFmtId="4">
    <oc r="Z59">
      <v>0</v>
    </oc>
    <nc r="Z59"/>
  </rcc>
  <rcc rId="3796" sId="1" numFmtId="4">
    <oc r="AA59">
      <v>0</v>
    </oc>
    <nc r="AA59"/>
  </rcc>
  <rcc rId="3797" sId="1" numFmtId="4">
    <oc r="AB59">
      <v>0</v>
    </oc>
    <nc r="AB59"/>
  </rcc>
  <rcc rId="3798" sId="1" numFmtId="4">
    <oc r="AC59">
      <v>0</v>
    </oc>
    <nc r="AC59"/>
  </rcc>
  <rcc rId="3799" sId="1" numFmtId="4">
    <oc r="AD59">
      <v>0</v>
    </oc>
    <nc r="AD59"/>
  </rcc>
  <rcc rId="3800" sId="1" numFmtId="4">
    <oc r="AE59">
      <v>0</v>
    </oc>
    <nc r="AE59"/>
  </rcc>
  <rcc rId="3801" sId="1" numFmtId="4">
    <oc r="AF59">
      <v>0</v>
    </oc>
    <nc r="AF59"/>
  </rcc>
  <rcc rId="3802" sId="1" numFmtId="4">
    <oc r="AG59">
      <v>0</v>
    </oc>
    <nc r="AG59"/>
  </rcc>
  <rcc rId="3803" sId="1">
    <oc r="C60" t="inlineStr">
      <is>
        <t>бюджет города Когалыма</t>
      </is>
    </oc>
    <nc r="C60"/>
  </rcc>
  <rcc rId="3804" sId="1">
    <oc r="D60">
      <f>SUM(J60,L60,N60,P60,R60,T60,V60,X60,Z60,AB60,AD60,AF60)</f>
    </oc>
    <nc r="D60"/>
  </rcc>
  <rcc rId="3805" sId="1">
    <oc r="E60">
      <f>J60+N60</f>
    </oc>
    <nc r="E60"/>
  </rcc>
  <rcc rId="3806" sId="1">
    <oc r="F60">
      <f>G60</f>
    </oc>
    <nc r="F60"/>
  </rcc>
  <rcc rId="3807" sId="1">
    <oc r="G60">
      <f>SUM(K60,M60,O60,Q60,S60,U60,W60,Y60,AA60,AC60,AE60,AG60)</f>
    </oc>
    <nc r="G60"/>
  </rcc>
  <rcc rId="3808" sId="1">
    <oc r="H60">
      <f>IFERROR(G60/D60*100,0)</f>
    </oc>
    <nc r="H60"/>
  </rcc>
  <rcc rId="3809" sId="1">
    <oc r="I60">
      <f>IFERROR(G60/E60*100,0)</f>
    </oc>
    <nc r="I60"/>
  </rcc>
  <rcc rId="3810" sId="1">
    <oc r="J60">
      <f>J62+J64</f>
    </oc>
    <nc r="J60"/>
  </rcc>
  <rcc rId="3811" sId="1">
    <oc r="K60">
      <f>K62+K64</f>
    </oc>
    <nc r="K60"/>
  </rcc>
  <rcc rId="3812" sId="1">
    <oc r="L60">
      <f>L62+L64</f>
    </oc>
    <nc r="L60"/>
  </rcc>
  <rcc rId="3813" sId="1">
    <oc r="M60">
      <f>M62+M64</f>
    </oc>
    <nc r="M60"/>
  </rcc>
  <rcc rId="3814" sId="1">
    <oc r="N60">
      <f>N62+N64</f>
    </oc>
    <nc r="N60"/>
  </rcc>
  <rcc rId="3815" sId="1">
    <oc r="O60">
      <f>O62+O64</f>
    </oc>
    <nc r="O60"/>
  </rcc>
  <rcc rId="3816" sId="1">
    <oc r="P60">
      <f>P62+P64</f>
    </oc>
    <nc r="P60"/>
  </rcc>
  <rcc rId="3817" sId="1">
    <oc r="Q60">
      <f>Q62+Q64</f>
    </oc>
    <nc r="Q60"/>
  </rcc>
  <rcc rId="3818" sId="1">
    <oc r="R60">
      <f>R62+R64</f>
    </oc>
    <nc r="R60"/>
  </rcc>
  <rcc rId="3819" sId="1">
    <oc r="S60">
      <f>S62+S64</f>
    </oc>
    <nc r="S60"/>
  </rcc>
  <rcc rId="3820" sId="1">
    <oc r="T60">
      <f>T62+T64</f>
    </oc>
    <nc r="T60"/>
  </rcc>
  <rcc rId="3821" sId="1">
    <oc r="U60">
      <f>U62+U64</f>
    </oc>
    <nc r="U60"/>
  </rcc>
  <rcc rId="3822" sId="1">
    <oc r="V60">
      <f>V62+V64</f>
    </oc>
    <nc r="V60"/>
  </rcc>
  <rcc rId="3823" sId="1">
    <oc r="W60">
      <f>W62+W64</f>
    </oc>
    <nc r="W60"/>
  </rcc>
  <rcc rId="3824" sId="1">
    <oc r="X60">
      <f>X62+X64</f>
    </oc>
    <nc r="X60"/>
  </rcc>
  <rcc rId="3825" sId="1">
    <oc r="Y60">
      <f>Y62+Y64</f>
    </oc>
    <nc r="Y60"/>
  </rcc>
  <rcc rId="3826" sId="1">
    <oc r="Z60">
      <f>Z62+Z64</f>
    </oc>
    <nc r="Z60"/>
  </rcc>
  <rcc rId="3827" sId="1">
    <oc r="AA60">
      <f>AA62+AA64</f>
    </oc>
    <nc r="AA60"/>
  </rcc>
  <rcc rId="3828" sId="1">
    <oc r="AB60">
      <f>AB62+AB64</f>
    </oc>
    <nc r="AB60"/>
  </rcc>
  <rcc rId="3829" sId="1">
    <oc r="AC60">
      <f>AC62+AC64</f>
    </oc>
    <nc r="AC60"/>
  </rcc>
  <rcc rId="3830" sId="1">
    <oc r="AD60">
      <f>AD62+AD64</f>
    </oc>
    <nc r="AD60"/>
  </rcc>
  <rcc rId="3831" sId="1">
    <oc r="AE60">
      <f>AE62+AE64</f>
    </oc>
    <nc r="AE60"/>
  </rcc>
  <rcc rId="3832" sId="1">
    <oc r="AF60">
      <f>AF62+AF64</f>
    </oc>
    <nc r="AF60"/>
  </rcc>
  <rcc rId="3833" sId="1">
    <oc r="AG60">
      <f>AG62+AG64</f>
    </oc>
    <nc r="AG60"/>
  </rcc>
  <rcc rId="3834" sId="1">
    <oc r="B61" t="inlineStr">
      <is>
        <t>1.2./ 1.2.1.Стимулирование роста профессионального мастерства, создание условий для выявления и поддержки педагогических работников,  проявляющих творческую инициативу, в том числе для специалистов некоммерческих организаций</t>
      </is>
    </oc>
    <nc r="B61"/>
  </rcc>
  <rcc rId="3835" sId="1">
    <oc r="C61" t="inlineStr">
      <is>
        <t>Всего</t>
      </is>
    </oc>
    <nc r="C61"/>
  </rcc>
  <rcc rId="3836" sId="1">
    <oc r="D61">
      <f>D62</f>
    </oc>
    <nc r="D61"/>
  </rcc>
  <rcc rId="3837" sId="1">
    <oc r="E61">
      <f>E62</f>
    </oc>
    <nc r="E61"/>
  </rcc>
  <rcc rId="3838" sId="1">
    <oc r="F61">
      <f>G61</f>
    </oc>
    <nc r="F61"/>
  </rcc>
  <rcc rId="3839" sId="1">
    <oc r="G61">
      <f>G62</f>
    </oc>
    <nc r="G61"/>
  </rcc>
  <rcc rId="3840" sId="1">
    <oc r="H61">
      <f>IFERROR(G61/D61*100,0)</f>
    </oc>
    <nc r="H61"/>
  </rcc>
  <rcc rId="3841" sId="1">
    <oc r="I61">
      <f>IFERROR(G61/E61*100,0)</f>
    </oc>
    <nc r="I61"/>
  </rcc>
  <rcc rId="3842" sId="1">
    <oc r="J61">
      <f>J62</f>
    </oc>
    <nc r="J61"/>
  </rcc>
  <rcc rId="3843" sId="1">
    <oc r="K61">
      <f>K62</f>
    </oc>
    <nc r="K61"/>
  </rcc>
  <rcc rId="3844" sId="1">
    <oc r="L61">
      <f>L62</f>
    </oc>
    <nc r="L61"/>
  </rcc>
  <rcc rId="3845" sId="1">
    <oc r="M61">
      <f>M62</f>
    </oc>
    <nc r="M61"/>
  </rcc>
  <rcc rId="3846" sId="1">
    <oc r="N61">
      <f>N62</f>
    </oc>
    <nc r="N61"/>
  </rcc>
  <rcc rId="3847" sId="1">
    <oc r="O61">
      <f>O62</f>
    </oc>
    <nc r="O61"/>
  </rcc>
  <rcc rId="3848" sId="1">
    <oc r="P61">
      <f>P62</f>
    </oc>
    <nc r="P61"/>
  </rcc>
  <rcc rId="3849" sId="1">
    <oc r="Q61">
      <f>Q62</f>
    </oc>
    <nc r="Q61"/>
  </rcc>
  <rcc rId="3850" sId="1">
    <oc r="R61">
      <f>R62</f>
    </oc>
    <nc r="R61"/>
  </rcc>
  <rcc rId="3851" sId="1">
    <oc r="S61">
      <f>S62</f>
    </oc>
    <nc r="S61"/>
  </rcc>
  <rcc rId="3852" sId="1">
    <oc r="T61">
      <f>T62</f>
    </oc>
    <nc r="T61"/>
  </rcc>
  <rcc rId="3853" sId="1">
    <oc r="U61">
      <f>U62</f>
    </oc>
    <nc r="U61"/>
  </rcc>
  <rcc rId="3854" sId="1">
    <oc r="V61">
      <f>V62</f>
    </oc>
    <nc r="V61"/>
  </rcc>
  <rcc rId="3855" sId="1">
    <oc r="W61">
      <f>W62</f>
    </oc>
    <nc r="W61"/>
  </rcc>
  <rcc rId="3856" sId="1">
    <oc r="X61">
      <f>X62</f>
    </oc>
    <nc r="X61"/>
  </rcc>
  <rcc rId="3857" sId="1">
    <oc r="Y61">
      <f>Y62</f>
    </oc>
    <nc r="Y61"/>
  </rcc>
  <rcc rId="3858" sId="1">
    <oc r="Z61">
      <f>Z62</f>
    </oc>
    <nc r="Z61"/>
  </rcc>
  <rcc rId="3859" sId="1">
    <oc r="AA61">
      <f>AA62</f>
    </oc>
    <nc r="AA61"/>
  </rcc>
  <rcc rId="3860" sId="1">
    <oc r="AB61">
      <f>AB62</f>
    </oc>
    <nc r="AB61"/>
  </rcc>
  <rcc rId="3861" sId="1">
    <oc r="AC61">
      <f>AC62</f>
    </oc>
    <nc r="AC61"/>
  </rcc>
  <rcc rId="3862" sId="1">
    <oc r="AD61">
      <f>AD62</f>
    </oc>
    <nc r="AD61"/>
  </rcc>
  <rcc rId="3863" sId="1">
    <oc r="AE61">
      <f>AE62</f>
    </oc>
    <nc r="AE61"/>
  </rcc>
  <rcc rId="3864" sId="1">
    <oc r="AF61">
      <f>AF62</f>
    </oc>
    <nc r="AF61"/>
  </rcc>
  <rcc rId="3865" sId="1">
    <oc r="AG61">
      <f>AG62</f>
    </oc>
    <nc r="AG61"/>
  </rcc>
  <rcc rId="3866" sId="1">
    <oc r="C62" t="inlineStr">
      <is>
        <t>бюджет города Когалыма</t>
      </is>
    </oc>
    <nc r="C62"/>
  </rcc>
  <rcc rId="3867" sId="1">
    <oc r="D62">
      <f>SUM(J62,L62,N62,P62,R62,T62,V62,X62,Z62,AB62,AD62,AF62)</f>
    </oc>
    <nc r="D62"/>
  </rcc>
  <rcc rId="3868" sId="1">
    <oc r="E62">
      <f>J62+L62+N62+P62</f>
    </oc>
    <nc r="E62"/>
  </rcc>
  <rcc rId="3869" sId="1">
    <oc r="F62">
      <f>G62</f>
    </oc>
    <nc r="F62"/>
  </rcc>
  <rcc rId="3870" sId="1">
    <oc r="G62">
      <f>SUM(K62,M62,O62,Q62,S62,U62,W62,Y62,AA62,AC62,AE62,AG62)</f>
    </oc>
    <nc r="G62"/>
  </rcc>
  <rcc rId="3871" sId="1">
    <oc r="H62">
      <f>IFERROR(G62/D62*100,0)</f>
    </oc>
    <nc r="H62"/>
  </rcc>
  <rcc rId="3872" sId="1">
    <oc r="I62">
      <f>IFERROR(G62/E62*100,0)</f>
    </oc>
    <nc r="I62"/>
  </rcc>
  <rcc rId="3873" sId="1" numFmtId="4">
    <oc r="J62">
      <v>0</v>
    </oc>
    <nc r="J62"/>
  </rcc>
  <rcc rId="3874" sId="1" numFmtId="4">
    <oc r="K62">
      <v>0</v>
    </oc>
    <nc r="K62"/>
  </rcc>
  <rcc rId="3875" sId="1" numFmtId="4">
    <oc r="L62">
      <v>0</v>
    </oc>
    <nc r="L62"/>
  </rcc>
  <rcc rId="3876" sId="1" numFmtId="4">
    <oc r="M62">
      <v>0</v>
    </oc>
    <nc r="M62"/>
  </rcc>
  <rcc rId="3877" sId="1">
    <oc r="N62">
      <f>350+174</f>
    </oc>
    <nc r="N62"/>
  </rcc>
  <rcc rId="3878" sId="1" numFmtId="4">
    <oc r="O62">
      <v>399</v>
    </oc>
    <nc r="O62"/>
  </rcc>
  <rcc rId="3879" sId="1" numFmtId="4">
    <oc r="P62">
      <v>189</v>
    </oc>
    <nc r="P62"/>
  </rcc>
  <rcc rId="3880" sId="1" numFmtId="4">
    <oc r="Q62">
      <v>40</v>
    </oc>
    <nc r="Q62"/>
  </rcc>
  <rcc rId="3881" sId="1" numFmtId="4">
    <oc r="R62">
      <v>0</v>
    </oc>
    <nc r="R62"/>
  </rcc>
  <rcc rId="3882" sId="1" numFmtId="4">
    <oc r="S62">
      <v>0</v>
    </oc>
    <nc r="S62"/>
  </rcc>
  <rcc rId="3883" sId="1" numFmtId="4">
    <oc r="T62">
      <v>0</v>
    </oc>
    <nc r="T62"/>
  </rcc>
  <rcc rId="3884" sId="1" numFmtId="4">
    <oc r="U62">
      <v>0</v>
    </oc>
    <nc r="U62"/>
  </rcc>
  <rcc rId="3885" sId="1">
    <oc r="V62">
      <f>240-174</f>
    </oc>
    <nc r="V62"/>
  </rcc>
  <rcc rId="3886" sId="1" numFmtId="4">
    <oc r="W62">
      <v>0</v>
    </oc>
    <nc r="W62"/>
  </rcc>
  <rcc rId="3887" sId="1" numFmtId="4">
    <oc r="X62">
      <v>0</v>
    </oc>
    <nc r="X62"/>
  </rcc>
  <rcc rId="3888" sId="1" numFmtId="4">
    <oc r="Y62">
      <v>0</v>
    </oc>
    <nc r="Y62"/>
  </rcc>
  <rcc rId="3889" sId="1" numFmtId="4">
    <oc r="Z62">
      <v>0</v>
    </oc>
    <nc r="Z62"/>
  </rcc>
  <rcc rId="3890" sId="1" numFmtId="4">
    <oc r="AA62">
      <v>0</v>
    </oc>
    <nc r="AA62"/>
  </rcc>
  <rcc rId="3891" sId="1" numFmtId="4">
    <oc r="AB62">
      <v>0</v>
    </oc>
    <nc r="AB62"/>
  </rcc>
  <rcc rId="3892" sId="1" numFmtId="4">
    <oc r="AC62">
      <v>0</v>
    </oc>
    <nc r="AC62"/>
  </rcc>
  <rcc rId="3893" sId="1" numFmtId="4">
    <oc r="AD62">
      <v>0</v>
    </oc>
    <nc r="AD62"/>
  </rcc>
  <rcc rId="3894" sId="1" numFmtId="4">
    <oc r="AE62">
      <v>0</v>
    </oc>
    <nc r="AE62"/>
  </rcc>
  <rcc rId="3895" sId="1" numFmtId="4">
    <oc r="AF62">
      <v>125</v>
    </oc>
    <nc r="AF62"/>
  </rcc>
  <rcc rId="3896" sId="1" numFmtId="4">
    <oc r="AG62">
      <v>0</v>
    </oc>
    <nc r="AG62"/>
  </rcc>
  <rcc rId="3897" sId="1">
    <oc r="B63" t="inlineStr">
      <is>
        <t>1.2/ 1.2.4.Поддержка студентов педагогических вузов</t>
      </is>
    </oc>
    <nc r="B63"/>
  </rcc>
  <rcc rId="3898" sId="1">
    <oc r="C63" t="inlineStr">
      <is>
        <t>Всего</t>
      </is>
    </oc>
    <nc r="C63"/>
  </rcc>
  <rcc rId="3899" sId="1">
    <oc r="D63">
      <f>D64</f>
    </oc>
    <nc r="D63"/>
  </rcc>
  <rcc rId="3900" sId="1">
    <oc r="E63">
      <f>E64</f>
    </oc>
    <nc r="E63"/>
  </rcc>
  <rcc rId="3901" sId="1">
    <oc r="F63">
      <f>G63</f>
    </oc>
    <nc r="F63"/>
  </rcc>
  <rcc rId="3902" sId="1">
    <oc r="G63">
      <f>G64</f>
    </oc>
    <nc r="G63"/>
  </rcc>
  <rcc rId="3903" sId="1">
    <oc r="H63">
      <f>IFERROR(G63/D63*100,0)</f>
    </oc>
    <nc r="H63"/>
  </rcc>
  <rcc rId="3904" sId="1">
    <oc r="I63">
      <f>IFERROR(G63/E63*100,0)</f>
    </oc>
    <nc r="I63"/>
  </rcc>
  <rcc rId="3905" sId="1">
    <oc r="J63">
      <f>J64</f>
    </oc>
    <nc r="J63"/>
  </rcc>
  <rcc rId="3906" sId="1">
    <oc r="K63">
      <f>K64</f>
    </oc>
    <nc r="K63"/>
  </rcc>
  <rcc rId="3907" sId="1">
    <oc r="L63">
      <f>L64</f>
    </oc>
    <nc r="L63"/>
  </rcc>
  <rcc rId="3908" sId="1">
    <oc r="M63">
      <f>M64</f>
    </oc>
    <nc r="M63"/>
  </rcc>
  <rcc rId="3909" sId="1">
    <oc r="N63">
      <f>N64</f>
    </oc>
    <nc r="N63"/>
  </rcc>
  <rcc rId="3910" sId="1">
    <oc r="O63">
      <f>O64</f>
    </oc>
    <nc r="O63"/>
  </rcc>
  <rcc rId="3911" sId="1">
    <oc r="P63">
      <f>P64</f>
    </oc>
    <nc r="P63"/>
  </rcc>
  <rcc rId="3912" sId="1">
    <oc r="Q63">
      <f>Q64</f>
    </oc>
    <nc r="Q63"/>
  </rcc>
  <rcc rId="3913" sId="1">
    <oc r="R63">
      <f>R64</f>
    </oc>
    <nc r="R63"/>
  </rcc>
  <rcc rId="3914" sId="1">
    <oc r="S63">
      <f>S64</f>
    </oc>
    <nc r="S63"/>
  </rcc>
  <rcc rId="3915" sId="1">
    <oc r="T63">
      <f>T64</f>
    </oc>
    <nc r="T63"/>
  </rcc>
  <rcc rId="3916" sId="1">
    <oc r="U63">
      <f>U64</f>
    </oc>
    <nc r="U63"/>
  </rcc>
  <rcc rId="3917" sId="1">
    <oc r="V63">
      <f>V64</f>
    </oc>
    <nc r="V63"/>
  </rcc>
  <rcc rId="3918" sId="1">
    <oc r="W63">
      <f>W64</f>
    </oc>
    <nc r="W63"/>
  </rcc>
  <rcc rId="3919" sId="1">
    <oc r="X63">
      <f>X64</f>
    </oc>
    <nc r="X63"/>
  </rcc>
  <rcc rId="3920" sId="1">
    <oc r="Y63">
      <f>Y64</f>
    </oc>
    <nc r="Y63"/>
  </rcc>
  <rcc rId="3921" sId="1">
    <oc r="Z63">
      <f>Z64</f>
    </oc>
    <nc r="Z63"/>
  </rcc>
  <rcc rId="3922" sId="1">
    <oc r="AA63">
      <f>AA64</f>
    </oc>
    <nc r="AA63"/>
  </rcc>
  <rcc rId="3923" sId="1">
    <oc r="AB63">
      <f>AB64</f>
    </oc>
    <nc r="AB63"/>
  </rcc>
  <rcc rId="3924" sId="1">
    <oc r="AC63">
      <f>AC64</f>
    </oc>
    <nc r="AC63"/>
  </rcc>
  <rcc rId="3925" sId="1">
    <oc r="AD63">
      <f>AD64</f>
    </oc>
    <nc r="AD63"/>
  </rcc>
  <rcc rId="3926" sId="1">
    <oc r="AE63">
      <f>AE64</f>
    </oc>
    <nc r="AE63"/>
  </rcc>
  <rcc rId="3927" sId="1">
    <oc r="AF63">
      <f>AF64</f>
    </oc>
    <nc r="AF63"/>
  </rcc>
  <rcc rId="3928" sId="1">
    <oc r="AG63">
      <f>AG64</f>
    </oc>
    <nc r="AG63"/>
  </rcc>
  <rcc rId="3929" sId="1">
    <oc r="C64" t="inlineStr">
      <is>
        <t>бюджет города Когалыма</t>
      </is>
    </oc>
    <nc r="C64"/>
  </rcc>
  <rcc rId="3930" sId="1">
    <oc r="D64">
      <f>SUM(J64,L64,N64,P64,R64,T64,V64,X64,Z64,AB64,AD64,AF64)</f>
    </oc>
    <nc r="D64"/>
  </rcc>
  <rcc rId="3931" sId="1">
    <oc r="E64">
      <f>J64+L64+N64+P64</f>
    </oc>
    <nc r="E64"/>
  </rcc>
  <rcc rId="3932" sId="1">
    <oc r="F64">
      <f>G64</f>
    </oc>
    <nc r="F64"/>
  </rcc>
  <rcc rId="3933" sId="1">
    <oc r="G64">
      <f>SUM(K64,M64,O64,Q64,S64,U64,W64,Y64,AA64,AC64,AE64,AG64)</f>
    </oc>
    <nc r="G64"/>
  </rcc>
  <rcc rId="3934" sId="1">
    <oc r="H64">
      <f>IFERROR(G64/D64*100,0)</f>
    </oc>
    <nc r="H64"/>
  </rcc>
  <rcc rId="3935" sId="1">
    <oc r="I64">
      <f>IFERROR(G64/E64*100,0)</f>
    </oc>
    <nc r="I64"/>
  </rcc>
  <rcc rId="3936" sId="1" numFmtId="4">
    <oc r="J64">
      <v>27.14</v>
    </oc>
    <nc r="J64"/>
  </rcc>
  <rcc rId="3937" sId="1" numFmtId="4">
    <oc r="K64">
      <v>0</v>
    </oc>
    <nc r="K64"/>
  </rcc>
  <rcc rId="3938" sId="1" numFmtId="4">
    <oc r="L64">
      <v>0</v>
    </oc>
    <nc r="L64"/>
  </rcc>
  <rcc rId="3939" sId="1" numFmtId="4">
    <oc r="M64">
      <v>27.14</v>
    </oc>
    <nc r="M64"/>
  </rcc>
  <rcc rId="3940" sId="1" numFmtId="4">
    <oc r="N64">
      <v>18.09</v>
    </oc>
    <nc r="N64"/>
  </rcc>
  <rcc rId="3941" sId="1" numFmtId="4">
    <oc r="O64">
      <v>18.09</v>
    </oc>
    <nc r="O64"/>
  </rcc>
  <rcc rId="3942" sId="1" numFmtId="4">
    <oc r="P64">
      <v>18.09</v>
    </oc>
    <nc r="P64"/>
  </rcc>
  <rcc rId="3943" sId="1" numFmtId="4">
    <oc r="Q64">
      <v>18.09</v>
    </oc>
    <nc r="Q64"/>
  </rcc>
  <rcc rId="3944" sId="1" numFmtId="4">
    <oc r="R64">
      <v>0</v>
    </oc>
    <nc r="R64"/>
  </rcc>
  <rcc rId="3945" sId="1" numFmtId="4">
    <oc r="S64">
      <v>0</v>
    </oc>
    <nc r="S64"/>
  </rcc>
  <rcc rId="3946" sId="1" numFmtId="4">
    <oc r="T64">
      <v>0</v>
    </oc>
    <nc r="T64"/>
  </rcc>
  <rcc rId="3947" sId="1" numFmtId="4">
    <oc r="U64">
      <v>0</v>
    </oc>
    <nc r="U64"/>
  </rcc>
  <rcc rId="3948" sId="1">
    <oc r="V64">
      <f>45-18.09</f>
    </oc>
    <nc r="V64"/>
  </rcc>
  <rcc rId="3949" sId="1" numFmtId="4">
    <oc r="W64">
      <v>0</v>
    </oc>
    <nc r="W64"/>
  </rcc>
  <rcc rId="3950" sId="1">
    <oc r="X64">
      <f>45-18.09</f>
    </oc>
    <nc r="X64"/>
  </rcc>
  <rcc rId="3951" sId="1" numFmtId="4">
    <oc r="Y64">
      <v>0</v>
    </oc>
    <nc r="Y64"/>
  </rcc>
  <rcc rId="3952" sId="1" numFmtId="4">
    <oc r="Z64">
      <v>0</v>
    </oc>
    <nc r="Z64"/>
  </rcc>
  <rcc rId="3953" sId="1" numFmtId="4">
    <oc r="AA64">
      <v>0</v>
    </oc>
    <nc r="AA64"/>
  </rcc>
  <rcc rId="3954" sId="1" numFmtId="4">
    <oc r="AB64">
      <v>45</v>
    </oc>
    <nc r="AB64"/>
  </rcc>
  <rcc rId="3955" sId="1" numFmtId="4">
    <oc r="AC64">
      <v>0</v>
    </oc>
    <nc r="AC64"/>
  </rcc>
  <rcc rId="3956" sId="1" numFmtId="4">
    <oc r="AD64">
      <v>0</v>
    </oc>
    <nc r="AD64"/>
  </rcc>
  <rcc rId="3957" sId="1" numFmtId="4">
    <oc r="AE64">
      <v>0</v>
    </oc>
    <nc r="AE64"/>
  </rcc>
  <rcc rId="3958" sId="1" numFmtId="4">
    <oc r="AF64">
      <v>440.16</v>
    </oc>
    <nc r="AF64"/>
  </rcc>
  <rcc rId="3959" sId="1" numFmtId="4">
    <oc r="AG64">
      <v>0</v>
    </oc>
    <nc r="AG64"/>
  </rcc>
  <rcc rId="3960" sId="1">
    <oc r="B65" t="inlineStr">
      <is>
        <t xml:space="preserve">1.3. Обеспечение обучающихся, получающих образование в муниципальных образовательных организациях горячим питанием </t>
      </is>
    </oc>
    <nc r="B65"/>
  </rcc>
  <rcc rId="3961" sId="1">
    <oc r="C65" t="inlineStr">
      <is>
        <t>Всего</t>
      </is>
    </oc>
    <nc r="C65"/>
  </rcc>
  <rcc rId="3962" sId="1">
    <oc r="D65">
      <f>D68+D67+D66</f>
    </oc>
    <nc r="D65"/>
  </rcc>
  <rcc rId="3963" sId="1">
    <oc r="E65">
      <f>E68+E67+E66</f>
    </oc>
    <nc r="E65"/>
  </rcc>
  <rcc rId="3964" sId="1">
    <oc r="F65">
      <f>F68+F67+F66</f>
    </oc>
    <nc r="F65"/>
  </rcc>
  <rcc rId="3965" sId="1">
    <oc r="G65">
      <f>G68+G67+G66</f>
    </oc>
    <nc r="G65"/>
  </rcc>
  <rcc rId="3966" sId="1">
    <oc r="H65">
      <f>IFERROR(G65/D65*100,0)</f>
    </oc>
    <nc r="H65"/>
  </rcc>
  <rcc rId="3967" sId="1">
    <oc r="I65">
      <f>IFERROR(G65/E65*100,0)</f>
    </oc>
    <nc r="I65"/>
  </rcc>
  <rcc rId="3968" sId="1">
    <oc r="J65">
      <f>J68+J67+J66</f>
    </oc>
    <nc r="J65"/>
  </rcc>
  <rcc rId="3969" sId="1">
    <oc r="K65">
      <f>K68+K67+K66</f>
    </oc>
    <nc r="K65"/>
  </rcc>
  <rcc rId="3970" sId="1">
    <oc r="L65">
      <f>L68+L67+L66</f>
    </oc>
    <nc r="L65"/>
  </rcc>
  <rcc rId="3971" sId="1">
    <oc r="M65">
      <f>M68+M67+M66</f>
    </oc>
    <nc r="M65"/>
  </rcc>
  <rcc rId="3972" sId="1">
    <oc r="N65">
      <f>N68+N67+N66</f>
    </oc>
    <nc r="N65"/>
  </rcc>
  <rcc rId="3973" sId="1">
    <oc r="O65">
      <f>O68+O67+O66</f>
    </oc>
    <nc r="O65"/>
  </rcc>
  <rcc rId="3974" sId="1">
    <oc r="P65">
      <f>P68+P67+P66</f>
    </oc>
    <nc r="P65"/>
  </rcc>
  <rcc rId="3975" sId="1">
    <oc r="Q65">
      <f>Q68+Q67+Q66</f>
    </oc>
    <nc r="Q65"/>
  </rcc>
  <rcc rId="3976" sId="1">
    <oc r="R65">
      <f>R68+R67+R66</f>
    </oc>
    <nc r="R65"/>
  </rcc>
  <rcc rId="3977" sId="1">
    <oc r="S65">
      <f>S68+S67+S66</f>
    </oc>
    <nc r="S65"/>
  </rcc>
  <rcc rId="3978" sId="1">
    <oc r="T65">
      <f>T68+T67+T66</f>
    </oc>
    <nc r="T65"/>
  </rcc>
  <rcc rId="3979" sId="1">
    <oc r="U65">
      <f>U68+U67+U66</f>
    </oc>
    <nc r="U65"/>
  </rcc>
  <rcc rId="3980" sId="1">
    <oc r="V65">
      <f>V68+V67+V66</f>
    </oc>
    <nc r="V65"/>
  </rcc>
  <rcc rId="3981" sId="1">
    <oc r="W65">
      <f>W68+W67+W66</f>
    </oc>
    <nc r="W65"/>
  </rcc>
  <rcc rId="3982" sId="1">
    <oc r="X65">
      <f>X68+X67+X66</f>
    </oc>
    <nc r="X65"/>
  </rcc>
  <rcc rId="3983" sId="1">
    <oc r="Y65">
      <f>Y68+Y67+Y66</f>
    </oc>
    <nc r="Y65"/>
  </rcc>
  <rcc rId="3984" sId="1">
    <oc r="Z65">
      <f>Z68+Z67+Z66</f>
    </oc>
    <nc r="Z65"/>
  </rcc>
  <rcc rId="3985" sId="1">
    <oc r="AA65">
      <f>AA68+AA67+AA66</f>
    </oc>
    <nc r="AA65"/>
  </rcc>
  <rcc rId="3986" sId="1">
    <oc r="AB65">
      <f>AB68+AB67+AB66</f>
    </oc>
    <nc r="AB65"/>
  </rcc>
  <rcc rId="3987" sId="1">
    <oc r="AC65">
      <f>AC68+AC67+AC66</f>
    </oc>
    <nc r="AC65"/>
  </rcc>
  <rcc rId="3988" sId="1">
    <oc r="AD65">
      <f>AD68+AD67+AD66</f>
    </oc>
    <nc r="AD65"/>
  </rcc>
  <rcc rId="3989" sId="1">
    <oc r="AE65">
      <f>AE68+AE67+AE66</f>
    </oc>
    <nc r="AE65"/>
  </rcc>
  <rcc rId="3990" sId="1">
    <oc r="AF65">
      <f>AF68+AF67+AF66</f>
    </oc>
    <nc r="AF65"/>
  </rcc>
  <rcc rId="3991" sId="1">
    <oc r="AG65">
      <f>AG68+AG67+AG66</f>
    </oc>
    <nc r="AG65"/>
  </rcc>
  <rcc rId="3992" sId="1">
    <oc r="C66" t="inlineStr">
      <is>
        <t>федеральный бюджет</t>
      </is>
    </oc>
    <nc r="C66"/>
  </rcc>
  <rcc rId="3993" sId="1">
    <oc r="D66">
      <f>SUM(J66,L66,N66,P66,R66,T66,V66,X66,Z66,AB66,AD66,AF66)</f>
    </oc>
    <nc r="D66"/>
  </rcc>
  <rcc rId="3994" sId="1">
    <oc r="E66">
      <f>J66+L66+N66+P66</f>
    </oc>
    <nc r="E66"/>
  </rcc>
  <rcc rId="3995" sId="1">
    <oc r="F66">
      <f>G66</f>
    </oc>
    <nc r="F66"/>
  </rcc>
  <rcc rId="3996" sId="1">
    <oc r="G66">
      <f>SUM(K66,M66,O66,Q66,S66,U66,W66,Y66,AA66,AC66,AE66,AG66)</f>
    </oc>
    <nc r="G66"/>
  </rcc>
  <rcc rId="3997" sId="1">
    <oc r="H66">
      <f>IFERROR(G66/D66*100,0)</f>
    </oc>
    <nc r="H66"/>
  </rcc>
  <rcc rId="3998" sId="1">
    <oc r="I66">
      <f>IFERROR(G66/E66*100,0)</f>
    </oc>
    <nc r="I66"/>
  </rcc>
  <rcc rId="3999" sId="1" numFmtId="4">
    <oc r="K66">
      <v>0</v>
    </oc>
    <nc r="K66"/>
  </rcc>
  <rcc rId="4000" sId="1" numFmtId="4">
    <oc r="L66">
      <v>2950.25</v>
    </oc>
    <nc r="L66"/>
  </rcc>
  <rcc rId="4001" sId="1" numFmtId="4">
    <oc r="M66">
      <v>2950.25</v>
    </oc>
    <nc r="M66"/>
  </rcc>
  <rcc rId="4002" sId="1" numFmtId="4">
    <oc r="N66">
      <v>2582.19</v>
    </oc>
    <nc r="N66"/>
  </rcc>
  <rcc rId="4003" sId="1" numFmtId="4">
    <oc r="O66">
      <v>2582.19</v>
    </oc>
    <nc r="O66"/>
  </rcc>
  <rcc rId="4004" sId="1" numFmtId="4">
    <oc r="P66">
      <v>2701.1570000000002</v>
    </oc>
    <nc r="P66"/>
  </rcc>
  <rcc rId="4005" sId="1" numFmtId="4">
    <oc r="Q66">
      <v>2189.46</v>
    </oc>
    <nc r="Q66"/>
  </rcc>
  <rcc rId="4006" sId="1" numFmtId="4">
    <oc r="R66">
      <v>2562.4679999999998</v>
    </oc>
    <nc r="R66"/>
  </rcc>
  <rcc rId="4007" sId="1" numFmtId="4">
    <oc r="S66">
      <v>0</v>
    </oc>
    <nc r="S66"/>
  </rcc>
  <rcc rId="4008" sId="1">
    <oc r="T66">
      <f>1882.74+1346.155</f>
    </oc>
    <nc r="T66"/>
  </rcc>
  <rcc rId="4009" sId="1" numFmtId="4">
    <oc r="U66">
      <v>0</v>
    </oc>
    <nc r="U66"/>
  </rcc>
  <rcc rId="4010" sId="1" numFmtId="4">
    <oc r="V66">
      <v>0</v>
    </oc>
    <nc r="V66"/>
  </rcc>
  <rcc rId="4011" sId="1" numFmtId="4">
    <oc r="W66">
      <v>0</v>
    </oc>
    <nc r="W66"/>
  </rcc>
  <rcc rId="4012" sId="1" numFmtId="4">
    <oc r="X66">
      <v>0</v>
    </oc>
    <nc r="X66"/>
  </rcc>
  <rcc rId="4013" sId="1" numFmtId="4">
    <oc r="Y66">
      <v>0</v>
    </oc>
    <nc r="Y66"/>
  </rcc>
  <rcc rId="4014" sId="1" numFmtId="4">
    <oc r="Z66">
      <v>1758.44</v>
    </oc>
    <nc r="Z66"/>
  </rcc>
  <rcc rId="4015" sId="1" numFmtId="4">
    <oc r="AA66">
      <v>0</v>
    </oc>
    <nc r="AA66"/>
  </rcc>
  <rcc rId="4016" sId="1" numFmtId="4">
    <oc r="AB66">
      <v>3055.9409999999998</v>
    </oc>
    <nc r="AB66"/>
  </rcc>
  <rcc rId="4017" sId="1" numFmtId="4">
    <oc r="AC66">
      <v>0</v>
    </oc>
    <nc r="AC66"/>
  </rcc>
  <rcc rId="4018" sId="1" numFmtId="4">
    <oc r="AD66">
      <v>2831.2150000000001</v>
    </oc>
    <nc r="AD66"/>
  </rcc>
  <rcc rId="4019" sId="1" numFmtId="4">
    <oc r="AE66">
      <v>0</v>
    </oc>
    <nc r="AE66"/>
  </rcc>
  <rcc rId="4020" sId="1" numFmtId="4">
    <oc r="AF66">
      <v>2688.741</v>
    </oc>
    <nc r="AF66"/>
  </rcc>
  <rcc rId="4021" sId="1" numFmtId="4">
    <oc r="AG66">
      <v>0</v>
    </oc>
    <nc r="AG66"/>
  </rcc>
  <rcc rId="4022" sId="1">
    <oc r="C67" t="inlineStr">
      <is>
        <t>бюджет автономного округа</t>
      </is>
    </oc>
    <nc r="C67"/>
  </rcc>
  <rcc rId="4023" sId="1">
    <oc r="D67">
      <f>SUM(J67,L67,N67,P67,R67,T67,V67,X67,Z67,AB67,AD67,AF67)</f>
    </oc>
    <nc r="D67"/>
  </rcc>
  <rcc rId="4024" sId="1">
    <oc r="E67">
      <f>J67+L67+N67+P67</f>
    </oc>
    <nc r="E67"/>
  </rcc>
  <rcc rId="4025" sId="1">
    <oc r="F67">
      <f>G67</f>
    </oc>
    <nc r="F67"/>
  </rcc>
  <rcc rId="4026" sId="1">
    <oc r="G67">
      <f>SUM(K67,M67,O67,Q67,S67,U67,W67,Y67,AA67,AC67,AE67,AG67)</f>
    </oc>
    <nc r="G67"/>
  </rcc>
  <rcc rId="4027" sId="1">
    <oc r="H67">
      <f>IFERROR(G67/D67*100,0)</f>
    </oc>
    <nc r="H67"/>
  </rcc>
  <rcc rId="4028" sId="1">
    <oc r="I67">
      <f>IFERROR(G67/E67*100,0)</f>
    </oc>
    <nc r="I67"/>
  </rcc>
  <rcc rId="4029" sId="1" numFmtId="4">
    <oc r="J67">
      <v>10826.804</v>
    </oc>
    <nc r="J67"/>
  </rcc>
  <rcc rId="4030" sId="1" numFmtId="4">
    <oc r="K67">
      <v>5045.0659999999998</v>
    </oc>
    <nc r="K67"/>
  </rcc>
  <rcc rId="4031" sId="1" numFmtId="4">
    <oc r="L67">
      <v>23970.313999999998</v>
    </oc>
    <nc r="L67"/>
  </rcc>
  <rcc rId="4032" sId="1" numFmtId="4">
    <oc r="M67">
      <v>26319.394</v>
    </oc>
    <nc r="M67"/>
  </rcc>
  <rcc rId="4033" sId="1">
    <oc r="N67">
      <f>5000+23329.435</f>
    </oc>
    <nc r="N67"/>
  </rcc>
  <rcc rId="4034" sId="1" numFmtId="4">
    <oc r="O67">
      <v>31364.46</v>
    </oc>
    <nc r="O67"/>
  </rcc>
  <rcc rId="4035" sId="1" numFmtId="4">
    <oc r="P67">
      <v>20247.016</v>
    </oc>
    <nc r="P67"/>
  </rcc>
  <rcc rId="4036" sId="1" numFmtId="4">
    <oc r="Q67">
      <v>13781.52</v>
    </oc>
    <nc r="Q67"/>
  </rcc>
  <rcc rId="4037" sId="1" numFmtId="4">
    <oc r="R67">
      <v>20800.191999999999</v>
    </oc>
    <nc r="R67"/>
  </rcc>
  <rcc rId="4038" sId="1" numFmtId="4">
    <oc r="S67">
      <v>0</v>
    </oc>
    <nc r="S67"/>
  </rcc>
  <rcc rId="4039" sId="1">
    <oc r="T67">
      <f>11518.371-5000</f>
    </oc>
    <nc r="T67"/>
  </rcc>
  <rcc rId="4040" sId="1" numFmtId="4">
    <oc r="U67">
      <v>0</v>
    </oc>
    <nc r="U67"/>
  </rcc>
  <rcc rId="4041" sId="1" numFmtId="4">
    <oc r="V67">
      <v>0</v>
    </oc>
    <nc r="V67"/>
  </rcc>
  <rcc rId="4042" sId="1" numFmtId="4">
    <oc r="W67">
      <v>0</v>
    </oc>
    <nc r="W67"/>
  </rcc>
  <rcc rId="4043" sId="1" numFmtId="4">
    <oc r="X67">
      <v>0</v>
    </oc>
    <nc r="X67"/>
  </rcc>
  <rcc rId="4044" sId="1" numFmtId="4">
    <oc r="Y67">
      <v>0</v>
    </oc>
    <nc r="Y67"/>
  </rcc>
  <rcc rId="4045" sId="1" numFmtId="4">
    <oc r="Z67">
      <v>11748.971</v>
    </oc>
    <nc r="Z67"/>
  </rcc>
  <rcc rId="4046" sId="1" numFmtId="4">
    <oc r="AA67">
      <v>0</v>
    </oc>
    <nc r="AA67"/>
  </rcc>
  <rcc rId="4047" sId="1" numFmtId="4">
    <oc r="AB67">
      <v>20744.464</v>
    </oc>
    <nc r="AB67"/>
  </rcc>
  <rcc rId="4048" sId="1" numFmtId="4">
    <oc r="AC67">
      <v>0</v>
    </oc>
    <nc r="AC67"/>
  </rcc>
  <rcc rId="4049" sId="1" numFmtId="4">
    <oc r="AD67">
      <v>20038.042000000001</v>
    </oc>
    <nc r="AD67"/>
  </rcc>
  <rcc rId="4050" sId="1" numFmtId="4">
    <oc r="AE67">
      <v>0</v>
    </oc>
    <nc r="AE67"/>
  </rcc>
  <rcc rId="4051" sId="1" numFmtId="4">
    <oc r="AF67">
      <v>15226.09</v>
    </oc>
    <nc r="AF67"/>
  </rcc>
  <rcc rId="4052" sId="1" numFmtId="4">
    <oc r="AG67">
      <v>0</v>
    </oc>
    <nc r="AG67"/>
  </rcc>
  <rcc rId="4053" sId="1">
    <oc r="C68" t="inlineStr">
      <is>
        <t>бюджет города Когалыма</t>
      </is>
    </oc>
    <nc r="C68"/>
  </rcc>
  <rcc rId="4054" sId="1">
    <oc r="D68">
      <f>SUM(J68,L68,N68,P68,R68,T68,V68,X68,Z68,AB68,AD68,AF68)</f>
    </oc>
    <nc r="D68"/>
  </rcc>
  <rcc rId="4055" sId="1">
    <oc r="E68">
      <f>J68+L68+N68+P68</f>
    </oc>
    <nc r="E68"/>
  </rcc>
  <rcc rId="4056" sId="1">
    <oc r="F68">
      <f>G68</f>
    </oc>
    <nc r="F68"/>
  </rcc>
  <rcc rId="4057" sId="1">
    <oc r="G68">
      <f>SUM(K68,M68,O68,Q68,S68,U68,W68,Y68,AA68,AC68,AE68,AG68)</f>
    </oc>
    <nc r="G68"/>
  </rcc>
  <rcc rId="4058" sId="1">
    <oc r="H68">
      <f>IFERROR(G68/D68*100,0)</f>
    </oc>
    <nc r="H68"/>
  </rcc>
  <rcc rId="4059" sId="1">
    <oc r="I68">
      <f>IFERROR(G68/E68*100,0)</f>
    </oc>
    <nc r="I68"/>
  </rcc>
  <rcc rId="4060" sId="1" numFmtId="4">
    <oc r="J68">
      <v>2668.942</v>
    </oc>
    <nc r="J68"/>
  </rcc>
  <rcc rId="4061" sId="1" numFmtId="4">
    <oc r="K68">
      <v>1922.2660000000001</v>
    </oc>
    <nc r="K68"/>
  </rcc>
  <rcc rId="4062" sId="1" numFmtId="4">
    <oc r="L68">
      <v>4923.8860000000004</v>
    </oc>
    <nc r="L68"/>
  </rcc>
  <rcc rId="4063" sId="1" numFmtId="4">
    <oc r="M68">
      <v>4846.0200000000004</v>
    </oc>
    <nc r="M68"/>
  </rcc>
  <rcc rId="4064" sId="1">
    <oc r="N68">
      <f>4459.913-1036.75</f>
    </oc>
    <nc r="N68"/>
  </rcc>
  <rcc rId="4065" sId="1" numFmtId="4">
    <oc r="O68">
      <v>4247.7</v>
    </oc>
    <nc r="O68"/>
  </rcc>
  <rcc rId="4066" sId="1" numFmtId="4">
    <oc r="P68">
      <v>4190.04</v>
    </oc>
    <nc r="P68"/>
  </rcc>
  <rcc rId="4067" sId="1" numFmtId="4">
    <oc r="Q68">
      <v>3898.23</v>
    </oc>
    <nc r="Q68"/>
  </rcc>
  <rcc rId="4068" sId="1" numFmtId="4">
    <oc r="R68">
      <v>4065.105</v>
    </oc>
    <nc r="R68"/>
  </rcc>
  <rcc rId="4069" sId="1" numFmtId="4">
    <oc r="S68">
      <v>0</v>
    </oc>
    <nc r="S68"/>
  </rcc>
  <rcc rId="4070" sId="1">
    <oc r="T68">
      <f>2353.288-1036.75</f>
    </oc>
    <nc r="T68"/>
  </rcc>
  <rcc rId="4071" sId="1" numFmtId="4">
    <oc r="U68">
      <v>0</v>
    </oc>
    <nc r="U68"/>
  </rcc>
  <rcc rId="4072" sId="1" numFmtId="4">
    <oc r="V68">
      <v>0</v>
    </oc>
    <nc r="V68"/>
  </rcc>
  <rcc rId="4073" sId="1" numFmtId="4">
    <oc r="W68">
      <v>0</v>
    </oc>
    <nc r="W68"/>
  </rcc>
  <rcc rId="4074" sId="1" numFmtId="4">
    <oc r="X68">
      <v>0</v>
    </oc>
    <nc r="X68"/>
  </rcc>
  <rcc rId="4075" sId="1" numFmtId="4">
    <oc r="Y68">
      <v>0</v>
    </oc>
    <nc r="Y68"/>
  </rcc>
  <rcc rId="4076" sId="1" numFmtId="4">
    <oc r="Z68">
      <v>2834.835</v>
    </oc>
    <nc r="Z68"/>
  </rcc>
  <rcc rId="4077" sId="1" numFmtId="4">
    <oc r="AA68">
      <v>0</v>
    </oc>
    <nc r="AA68"/>
  </rcc>
  <rcc rId="4078" sId="1" numFmtId="4">
    <oc r="AB68">
      <v>4507.2309999999998</v>
    </oc>
    <nc r="AB68"/>
  </rcc>
  <rcc rId="4079" sId="1" numFmtId="4">
    <oc r="AC68">
      <v>0</v>
    </oc>
    <nc r="AC68"/>
  </rcc>
  <rcc rId="4080" sId="1" numFmtId="4">
    <oc r="AD68">
      <v>4158.5140000000001</v>
    </oc>
    <nc r="AD68"/>
  </rcc>
  <rcc rId="4081" sId="1" numFmtId="4">
    <oc r="AE68">
      <v>0</v>
    </oc>
    <nc r="AE68"/>
  </rcc>
  <rcc rId="4082" sId="1">
    <oc r="AF68">
      <f>2073.5+3951.543</f>
    </oc>
    <nc r="AF68"/>
  </rcc>
  <rcc rId="4083" sId="1" numFmtId="4">
    <oc r="AG68">
      <v>0</v>
    </oc>
    <nc r="AG68"/>
  </rcc>
  <rcc rId="4084" sId="1">
    <oc r="B69" t="inlineStr">
      <is>
        <t>Направление (подпрограмма) «Организация дополнительного образования, воспитания, отдыха и оздоровления детей»</t>
      </is>
    </oc>
    <nc r="B69"/>
  </rcc>
  <rcc rId="4085" sId="1">
    <oc r="A70" t="inlineStr">
      <is>
        <t xml:space="preserve"> 2.1</t>
      </is>
    </oc>
    <nc r="A70"/>
  </rcc>
  <rcc rId="4086" sId="1">
    <oc r="B70" t="inlineStr">
      <is>
        <t>Комплекс процессных мероприятий «Содействие развитию летнего отдыха и оздоровления»  всего, в том числе</t>
      </is>
    </oc>
    <nc r="B70"/>
  </rcc>
  <rcc rId="4087" sId="1">
    <oc r="C70" t="inlineStr">
      <is>
        <t>Всего</t>
      </is>
    </oc>
    <nc r="C70"/>
  </rcc>
  <rcc rId="4088" sId="1">
    <oc r="D70">
      <f>D72+D73+D71</f>
    </oc>
    <nc r="D70"/>
  </rcc>
  <rcc rId="4089" sId="1">
    <oc r="E70">
      <f>E72+E73+E71</f>
    </oc>
    <nc r="E70"/>
  </rcc>
  <rcc rId="4090" sId="1">
    <oc r="F70">
      <f>F72+F73+F71</f>
    </oc>
    <nc r="F70"/>
  </rcc>
  <rcc rId="4091" sId="1">
    <oc r="G70">
      <f>G72+G73+G71</f>
    </oc>
    <nc r="G70"/>
  </rcc>
  <rcc rId="4092" sId="1">
    <oc r="H70">
      <f>IFERROR(G70/D70*100,0)</f>
    </oc>
    <nc r="H70"/>
  </rcc>
  <rcc rId="4093" sId="1">
    <oc r="I70">
      <f>IFERROR(G70/E70*100,0)</f>
    </oc>
    <nc r="I70"/>
  </rcc>
  <rcc rId="4094" sId="1">
    <oc r="J70">
      <f>J72+J73+J71</f>
    </oc>
    <nc r="J70"/>
  </rcc>
  <rcc rId="4095" sId="1">
    <oc r="K70">
      <f>K72+K73+K71</f>
    </oc>
    <nc r="K70"/>
  </rcc>
  <rcc rId="4096" sId="1">
    <oc r="L70">
      <f>L72+L73+L71</f>
    </oc>
    <nc r="L70"/>
  </rcc>
  <rcc rId="4097" sId="1">
    <oc r="M70">
      <f>M72+M73+M71</f>
    </oc>
    <nc r="M70"/>
  </rcc>
  <rcc rId="4098" sId="1">
    <oc r="N70">
      <f>N72+N73+N71</f>
    </oc>
    <nc r="N70"/>
  </rcc>
  <rcc rId="4099" sId="1">
    <oc r="O70">
      <f>O72+O73+O71</f>
    </oc>
    <nc r="O70"/>
  </rcc>
  <rcc rId="4100" sId="1">
    <oc r="P70">
      <f>P72+P73+P71</f>
    </oc>
    <nc r="P70"/>
  </rcc>
  <rcc rId="4101" sId="1">
    <oc r="Q70">
      <f>Q72+Q73+Q71</f>
    </oc>
    <nc r="Q70"/>
  </rcc>
  <rcc rId="4102" sId="1">
    <oc r="R70">
      <f>R72+R73+R71</f>
    </oc>
    <nc r="R70"/>
  </rcc>
  <rcc rId="4103" sId="1">
    <oc r="S70">
      <f>S72+S73+S71</f>
    </oc>
    <nc r="S70"/>
  </rcc>
  <rcc rId="4104" sId="1">
    <oc r="T70">
      <f>T72+T73+T71</f>
    </oc>
    <nc r="T70"/>
  </rcc>
  <rcc rId="4105" sId="1">
    <oc r="U70">
      <f>U72+U73+U71</f>
    </oc>
    <nc r="U70"/>
  </rcc>
  <rcc rId="4106" sId="1">
    <oc r="V70">
      <f>V72+V73+V71</f>
    </oc>
    <nc r="V70"/>
  </rcc>
  <rcc rId="4107" sId="1">
    <oc r="W70">
      <f>W72+W73+W71</f>
    </oc>
    <nc r="W70"/>
  </rcc>
  <rcc rId="4108" sId="1">
    <oc r="X70">
      <f>X72+X73+X71</f>
    </oc>
    <nc r="X70"/>
  </rcc>
  <rcc rId="4109" sId="1">
    <oc r="Y70">
      <f>Y72+Y73+Y71</f>
    </oc>
    <nc r="Y70"/>
  </rcc>
  <rcc rId="4110" sId="1">
    <oc r="Z70">
      <f>Z72+Z73+Z71</f>
    </oc>
    <nc r="Z70"/>
  </rcc>
  <rcc rId="4111" sId="1">
    <oc r="AA70">
      <f>AA72+AA73+AA71</f>
    </oc>
    <nc r="AA70"/>
  </rcc>
  <rcc rId="4112" sId="1">
    <oc r="AB70">
      <f>AB72+AB73+AB71</f>
    </oc>
    <nc r="AB70"/>
  </rcc>
  <rcc rId="4113" sId="1">
    <oc r="AC70">
      <f>AC72+AC73+AC71</f>
    </oc>
    <nc r="AC70"/>
  </rcc>
  <rcc rId="4114" sId="1">
    <oc r="AD70">
      <f>AD72+AD73+AD71</f>
    </oc>
    <nc r="AD70"/>
  </rcc>
  <rcc rId="4115" sId="1">
    <oc r="AE70">
      <f>AE72+AE73+AE71</f>
    </oc>
    <nc r="AE70"/>
  </rcc>
  <rcc rId="4116" sId="1">
    <oc r="AF70">
      <f>AF72+AF73+AF71</f>
    </oc>
    <nc r="AF70"/>
  </rcc>
  <rcc rId="4117" sId="1">
    <oc r="AG70">
      <f>AG72+AG73+AG71</f>
    </oc>
    <nc r="AG70"/>
  </rcc>
  <rcc rId="4118" sId="1">
    <oc r="C71" t="inlineStr">
      <is>
        <t>федеральный бюджет</t>
      </is>
    </oc>
    <nc r="C71"/>
  </rcc>
  <rcc rId="4119" sId="1">
    <oc r="D71">
      <f>SUM(J71,L71,N71,P71,R71,T71,V71,X71,Z71,AB71,AD71,AF71)</f>
    </oc>
    <nc r="D71"/>
  </rcc>
  <rcc rId="4120" sId="1">
    <oc r="E71">
      <f>J71</f>
    </oc>
    <nc r="E71"/>
  </rcc>
  <rcc rId="4121" sId="1">
    <oc r="F71">
      <f>G71</f>
    </oc>
    <nc r="F71"/>
  </rcc>
  <rcc rId="4122" sId="1">
    <oc r="G71">
      <f>SUM(K71,M71,O71,Q71,S71,U71,W71,Y71,AA71,AC71,AE71,AG71)</f>
    </oc>
    <nc r="G71"/>
  </rcc>
  <rcc rId="4123" sId="1">
    <oc r="H71">
      <f>IFERROR(G71/D71*100,0)</f>
    </oc>
    <nc r="H71"/>
  </rcc>
  <rcc rId="4124" sId="1">
    <oc r="I71">
      <f>IFERROR(G71/E71*100,0)</f>
    </oc>
    <nc r="I71"/>
  </rcc>
  <rcc rId="4125" sId="1">
    <oc r="J71">
      <f>J75</f>
    </oc>
    <nc r="J71"/>
  </rcc>
  <rcc rId="4126" sId="1">
    <oc r="K71">
      <f>K75</f>
    </oc>
    <nc r="K71"/>
  </rcc>
  <rcc rId="4127" sId="1">
    <oc r="L71">
      <f>L75</f>
    </oc>
    <nc r="L71"/>
  </rcc>
  <rcc rId="4128" sId="1">
    <oc r="M71">
      <f>M75</f>
    </oc>
    <nc r="M71"/>
  </rcc>
  <rcc rId="4129" sId="1">
    <oc r="N71">
      <f>N75</f>
    </oc>
    <nc r="N71"/>
  </rcc>
  <rcc rId="4130" sId="1">
    <oc r="O71">
      <f>O75</f>
    </oc>
    <nc r="O71"/>
  </rcc>
  <rcc rId="4131" sId="1">
    <oc r="P71">
      <f>P75</f>
    </oc>
    <nc r="P71"/>
  </rcc>
  <rcc rId="4132" sId="1">
    <oc r="Q71">
      <f>Q75</f>
    </oc>
    <nc r="Q71"/>
  </rcc>
  <rcc rId="4133" sId="1">
    <oc r="R71">
      <f>R75</f>
    </oc>
    <nc r="R71"/>
  </rcc>
  <rcc rId="4134" sId="1">
    <oc r="S71">
      <f>S75</f>
    </oc>
    <nc r="S71"/>
  </rcc>
  <rcc rId="4135" sId="1">
    <oc r="T71">
      <f>T75</f>
    </oc>
    <nc r="T71"/>
  </rcc>
  <rcc rId="4136" sId="1">
    <oc r="U71">
      <f>U75</f>
    </oc>
    <nc r="U71"/>
  </rcc>
  <rcc rId="4137" sId="1">
    <oc r="V71">
      <f>V75</f>
    </oc>
    <nc r="V71"/>
  </rcc>
  <rcc rId="4138" sId="1">
    <oc r="W71">
      <f>W75</f>
    </oc>
    <nc r="W71"/>
  </rcc>
  <rcc rId="4139" sId="1">
    <oc r="X71">
      <f>X75</f>
    </oc>
    <nc r="X71"/>
  </rcc>
  <rcc rId="4140" sId="1">
    <oc r="Y71">
      <f>Y75</f>
    </oc>
    <nc r="Y71"/>
  </rcc>
  <rcc rId="4141" sId="1">
    <oc r="Z71">
      <f>Z75</f>
    </oc>
    <nc r="Z71"/>
  </rcc>
  <rcc rId="4142" sId="1">
    <oc r="AA71">
      <f>AA75</f>
    </oc>
    <nc r="AA71"/>
  </rcc>
  <rcc rId="4143" sId="1">
    <oc r="AB71">
      <f>AB75</f>
    </oc>
    <nc r="AB71"/>
  </rcc>
  <rcc rId="4144" sId="1">
    <oc r="AC71">
      <f>AC75</f>
    </oc>
    <nc r="AC71"/>
  </rcc>
  <rcc rId="4145" sId="1">
    <oc r="AD71">
      <f>AD75</f>
    </oc>
    <nc r="AD71"/>
  </rcc>
  <rcc rId="4146" sId="1">
    <oc r="AE71">
      <f>AE75</f>
    </oc>
    <nc r="AE71"/>
  </rcc>
  <rcc rId="4147" sId="1">
    <oc r="AF71">
      <f>AF75</f>
    </oc>
    <nc r="AF71"/>
  </rcc>
  <rcc rId="4148" sId="1">
    <oc r="AG71">
      <f>AG75</f>
    </oc>
    <nc r="AG71"/>
  </rcc>
  <rcc rId="4149" sId="1">
    <oc r="C72" t="inlineStr">
      <is>
        <t>бюджет автономного округа</t>
      </is>
    </oc>
    <nc r="C72"/>
  </rcc>
  <rcc rId="4150" sId="1">
    <oc r="D72">
      <f>SUM(J72,L72,N72,P72,R72,T72,V72,X72,Z72,AB72,AD72,AF72)</f>
    </oc>
    <nc r="D72"/>
  </rcc>
  <rcc rId="4151" sId="1">
    <oc r="E72">
      <f>J72+L72+N72</f>
    </oc>
    <nc r="E72"/>
  </rcc>
  <rcc rId="4152" sId="1">
    <oc r="F72">
      <f>G72</f>
    </oc>
    <nc r="F72"/>
  </rcc>
  <rcc rId="4153" sId="1">
    <oc r="G72">
      <f>SUM(K72,M72,O72,Q72,S72,U72,W72,Y72,AA72,AC72,AE72,AG72)</f>
    </oc>
    <nc r="G72"/>
  </rcc>
  <rcc rId="4154" sId="1">
    <oc r="H72">
      <f>IFERROR(G72/D72*100,0)</f>
    </oc>
    <nc r="H72"/>
  </rcc>
  <rcc rId="4155" sId="1">
    <oc r="I72">
      <f>IFERROR(G72/E72*100,0)</f>
    </oc>
    <nc r="I72"/>
  </rcc>
  <rcc rId="4156" sId="1">
    <oc r="J72">
      <f>J76</f>
    </oc>
    <nc r="J72"/>
  </rcc>
  <rcc rId="4157" sId="1">
    <oc r="K72">
      <f>K76</f>
    </oc>
    <nc r="K72"/>
  </rcc>
  <rcc rId="4158" sId="1">
    <oc r="L72">
      <f>L76</f>
    </oc>
    <nc r="L72"/>
  </rcc>
  <rcc rId="4159" sId="1">
    <oc r="M72">
      <f>M76</f>
    </oc>
    <nc r="M72"/>
  </rcc>
  <rcc rId="4160" sId="1">
    <oc r="N72">
      <f>N76</f>
    </oc>
    <nc r="N72"/>
  </rcc>
  <rcc rId="4161" sId="1">
    <oc r="O72">
      <f>O76</f>
    </oc>
    <nc r="O72"/>
  </rcc>
  <rcc rId="4162" sId="1">
    <oc r="P72">
      <f>P76</f>
    </oc>
    <nc r="P72"/>
  </rcc>
  <rcc rId="4163" sId="1">
    <oc r="Q72">
      <f>Q76</f>
    </oc>
    <nc r="Q72"/>
  </rcc>
  <rcc rId="4164" sId="1">
    <oc r="R72">
      <f>R76</f>
    </oc>
    <nc r="R72"/>
  </rcc>
  <rcc rId="4165" sId="1">
    <oc r="S72">
      <f>S76</f>
    </oc>
    <nc r="S72"/>
  </rcc>
  <rcc rId="4166" sId="1">
    <oc r="T72">
      <f>T76</f>
    </oc>
    <nc r="T72"/>
  </rcc>
  <rcc rId="4167" sId="1">
    <oc r="U72">
      <f>U76</f>
    </oc>
    <nc r="U72"/>
  </rcc>
  <rcc rId="4168" sId="1">
    <oc r="V72">
      <f>V76</f>
    </oc>
    <nc r="V72"/>
  </rcc>
  <rcc rId="4169" sId="1">
    <oc r="W72">
      <f>W76</f>
    </oc>
    <nc r="W72"/>
  </rcc>
  <rcc rId="4170" sId="1">
    <oc r="X72">
      <f>X76</f>
    </oc>
    <nc r="X72"/>
  </rcc>
  <rcc rId="4171" sId="1">
    <oc r="Y72">
      <f>Y76</f>
    </oc>
    <nc r="Y72"/>
  </rcc>
  <rcc rId="4172" sId="1">
    <oc r="Z72">
      <f>Z76</f>
    </oc>
    <nc r="Z72"/>
  </rcc>
  <rcc rId="4173" sId="1">
    <oc r="AA72">
      <f>AA76</f>
    </oc>
    <nc r="AA72"/>
  </rcc>
  <rcc rId="4174" sId="1">
    <oc r="AB72">
      <f>AB76</f>
    </oc>
    <nc r="AB72"/>
  </rcc>
  <rcc rId="4175" sId="1">
    <oc r="AC72">
      <f>AC76</f>
    </oc>
    <nc r="AC72"/>
  </rcc>
  <rcc rId="4176" sId="1">
    <oc r="AD72">
      <f>AD76</f>
    </oc>
    <nc r="AD72"/>
  </rcc>
  <rcc rId="4177" sId="1">
    <oc r="AE72">
      <f>AE76</f>
    </oc>
    <nc r="AE72"/>
  </rcc>
  <rcc rId="4178" sId="1">
    <oc r="AF72">
      <f>AF76</f>
    </oc>
    <nc r="AF72"/>
  </rcc>
  <rcc rId="4179" sId="1">
    <oc r="AG72">
      <f>AG76</f>
    </oc>
    <nc r="AG72"/>
  </rcc>
  <rcc rId="4180" sId="1">
    <oc r="C73" t="inlineStr">
      <is>
        <t>бюджет города Когалыма</t>
      </is>
    </oc>
    <nc r="C73"/>
  </rcc>
  <rcc rId="4181" sId="1">
    <oc r="D73">
      <f>SUM(J73,L73,N73,P73,R73,T73,V73,X73,Z73,AB73,AD73,AF73)</f>
    </oc>
    <nc r="D73"/>
  </rcc>
  <rcc rId="4182" sId="1">
    <oc r="E73">
      <f>J73+L73+N73</f>
    </oc>
    <nc r="E73"/>
  </rcc>
  <rcc rId="4183" sId="1">
    <oc r="F73">
      <f>G73</f>
    </oc>
    <nc r="F73"/>
  </rcc>
  <rcc rId="4184" sId="1">
    <oc r="G73">
      <f>SUM(K73,M73,O73,Q73,S73,U73,W73,Y73,AA73,AC73,AE73,AG73)</f>
    </oc>
    <nc r="G73"/>
  </rcc>
  <rcc rId="4185" sId="1">
    <oc r="H73">
      <f>IFERROR(G73/D73*100,0)</f>
    </oc>
    <nc r="H73"/>
  </rcc>
  <rcc rId="4186" sId="1">
    <oc r="I73">
      <f>IFERROR(G73/E73*100,0)</f>
    </oc>
    <nc r="I73"/>
  </rcc>
  <rcc rId="4187" sId="1">
    <oc r="J73">
      <f>J78</f>
    </oc>
    <nc r="J73"/>
  </rcc>
  <rcc rId="4188" sId="1">
    <oc r="K73">
      <f>K78</f>
    </oc>
    <nc r="K73"/>
  </rcc>
  <rcc rId="4189" sId="1">
    <oc r="L73">
      <f>L78</f>
    </oc>
    <nc r="L73"/>
  </rcc>
  <rcc rId="4190" sId="1">
    <oc r="M73">
      <f>M78</f>
    </oc>
    <nc r="M73"/>
  </rcc>
  <rcc rId="4191" sId="1">
    <oc r="N73">
      <f>N78</f>
    </oc>
    <nc r="N73"/>
  </rcc>
  <rcc rId="4192" sId="1">
    <oc r="O73">
      <f>O78</f>
    </oc>
    <nc r="O73"/>
  </rcc>
  <rcc rId="4193" sId="1">
    <oc r="P73">
      <f>P78</f>
    </oc>
    <nc r="P73"/>
  </rcc>
  <rcc rId="4194" sId="1">
    <oc r="Q73">
      <f>Q78</f>
    </oc>
    <nc r="Q73"/>
  </rcc>
  <rcc rId="4195" sId="1">
    <oc r="R73">
      <f>R78</f>
    </oc>
    <nc r="R73"/>
  </rcc>
  <rcc rId="4196" sId="1">
    <oc r="S73">
      <f>S78</f>
    </oc>
    <nc r="S73"/>
  </rcc>
  <rcc rId="4197" sId="1">
    <oc r="T73">
      <f>T78</f>
    </oc>
    <nc r="T73"/>
  </rcc>
  <rcc rId="4198" sId="1">
    <oc r="U73">
      <f>U78</f>
    </oc>
    <nc r="U73"/>
  </rcc>
  <rcc rId="4199" sId="1">
    <oc r="V73">
      <f>V78</f>
    </oc>
    <nc r="V73"/>
  </rcc>
  <rcc rId="4200" sId="1">
    <oc r="W73">
      <f>W78</f>
    </oc>
    <nc r="W73"/>
  </rcc>
  <rcc rId="4201" sId="1">
    <oc r="X73">
      <f>X78</f>
    </oc>
    <nc r="X73"/>
  </rcc>
  <rcc rId="4202" sId="1">
    <oc r="Y73">
      <f>Y78</f>
    </oc>
    <nc r="Y73"/>
  </rcc>
  <rcc rId="4203" sId="1">
    <oc r="Z73">
      <f>Z78</f>
    </oc>
    <nc r="Z73"/>
  </rcc>
  <rcc rId="4204" sId="1">
    <oc r="AA73">
      <f>AA78</f>
    </oc>
    <nc r="AA73"/>
  </rcc>
  <rcc rId="4205" sId="1">
    <oc r="AB73">
      <f>AB78</f>
    </oc>
    <nc r="AB73"/>
  </rcc>
  <rcc rId="4206" sId="1">
    <oc r="AC73">
      <f>AC78</f>
    </oc>
    <nc r="AC73"/>
  </rcc>
  <rcc rId="4207" sId="1">
    <oc r="AD73">
      <f>AD78</f>
    </oc>
    <nc r="AD73"/>
  </rcc>
  <rcc rId="4208" sId="1">
    <oc r="AE73">
      <f>AE78</f>
    </oc>
    <nc r="AE73"/>
  </rcc>
  <rcc rId="4209" sId="1">
    <oc r="AF73">
      <f>AF78</f>
    </oc>
    <nc r="AF73"/>
  </rcc>
  <rcc rId="4210" sId="1">
    <oc r="AG73">
      <f>AG78</f>
    </oc>
    <nc r="AG73"/>
  </rcc>
  <rcc rId="4211" sId="1">
    <oc r="B74" t="inlineStr">
      <is>
        <t>2.1./2.1.1.     Обеспечение отдыха и оздоровления детей / Организация деятельности лагерей с дневным пребыванием детей, лагерей труда и отдыха на базах муниципальных учреждений и организаций. Организация отдыха и оздоровления детей в санаторно-оздоровительных учреждениях. Организация
отдыха и оздоровления детей в загородных стационарных детских оздоровительных лагерях. Организация пеших походов и экспедиций. Участие в практических обучающих семинарах по подготовке и повышению квалификации педагогических кадров</t>
      </is>
    </oc>
    <nc r="B74"/>
  </rcc>
  <rcc rId="4212" sId="1">
    <oc r="C74" t="inlineStr">
      <is>
        <t>Всего</t>
      </is>
    </oc>
    <nc r="C74"/>
  </rcc>
  <rcc rId="4213" sId="1">
    <oc r="D74">
      <f>D76+D78+D75+D77</f>
    </oc>
    <nc r="D74"/>
  </rcc>
  <rcc rId="4214" sId="1">
    <oc r="E74">
      <f>E76+E78+E75+E77</f>
    </oc>
    <nc r="E74"/>
  </rcc>
  <rcc rId="4215" sId="1">
    <oc r="F74">
      <f>F76+F78+F75+F77</f>
    </oc>
    <nc r="F74"/>
  </rcc>
  <rcc rId="4216" sId="1">
    <oc r="G74">
      <f>G76+G78+G75+G77</f>
    </oc>
    <nc r="G74"/>
  </rcc>
  <rcc rId="4217" sId="1">
    <oc r="H74">
      <f>IFERROR(G74/D74*100,0)</f>
    </oc>
    <nc r="H74"/>
  </rcc>
  <rcc rId="4218" sId="1">
    <oc r="I74">
      <f>IFERROR(G74/E74*100,0)</f>
    </oc>
    <nc r="I74"/>
  </rcc>
  <rcc rId="4219" sId="1">
    <oc r="J74">
      <f>J76+J78+J75</f>
    </oc>
    <nc r="J74"/>
  </rcc>
  <rcc rId="4220" sId="1">
    <oc r="K74">
      <f>K76+K78+K75</f>
    </oc>
    <nc r="K74"/>
  </rcc>
  <rcc rId="4221" sId="1">
    <oc r="L74">
      <f>L76+L78+L75</f>
    </oc>
    <nc r="L74"/>
  </rcc>
  <rcc rId="4222" sId="1">
    <oc r="M74">
      <f>M76+M78+M75</f>
    </oc>
    <nc r="M74"/>
  </rcc>
  <rcc rId="4223" sId="1">
    <oc r="N74">
      <f>N76+N78+N75</f>
    </oc>
    <nc r="N74"/>
  </rcc>
  <rcc rId="4224" sId="1">
    <oc r="O74">
      <f>O76+O78+O75</f>
    </oc>
    <nc r="O74"/>
  </rcc>
  <rcc rId="4225" sId="1">
    <oc r="P74">
      <f>P76+P78+P75</f>
    </oc>
    <nc r="P74"/>
  </rcc>
  <rcc rId="4226" sId="1">
    <oc r="Q74">
      <f>Q76+Q78+Q75</f>
    </oc>
    <nc r="Q74"/>
  </rcc>
  <rcc rId="4227" sId="1">
    <oc r="R74">
      <f>R76+R78+R75</f>
    </oc>
    <nc r="R74"/>
  </rcc>
  <rcc rId="4228" sId="1">
    <oc r="S74">
      <f>S76+S78+S75</f>
    </oc>
    <nc r="S74"/>
  </rcc>
  <rcc rId="4229" sId="1">
    <oc r="T74">
      <f>T76+T78+T75</f>
    </oc>
    <nc r="T74"/>
  </rcc>
  <rcc rId="4230" sId="1">
    <oc r="U74">
      <f>U76+U78+U75</f>
    </oc>
    <nc r="U74"/>
  </rcc>
  <rcc rId="4231" sId="1">
    <oc r="V74">
      <f>V76+V78+V75</f>
    </oc>
    <nc r="V74"/>
  </rcc>
  <rcc rId="4232" sId="1">
    <oc r="W74">
      <f>W76+W78+W75</f>
    </oc>
    <nc r="W74"/>
  </rcc>
  <rcc rId="4233" sId="1">
    <oc r="X74">
      <f>X76+X78+X75</f>
    </oc>
    <nc r="X74"/>
  </rcc>
  <rcc rId="4234" sId="1">
    <oc r="Y74">
      <f>Y76+Y78+Y75</f>
    </oc>
    <nc r="Y74"/>
  </rcc>
  <rcc rId="4235" sId="1">
    <oc r="Z74">
      <f>Z76+Z78+Z75</f>
    </oc>
    <nc r="Z74"/>
  </rcc>
  <rcc rId="4236" sId="1">
    <oc r="AA74">
      <f>AA76+AA78+AA75</f>
    </oc>
    <nc r="AA74"/>
  </rcc>
  <rcc rId="4237" sId="1">
    <oc r="AB74">
      <f>AB76+AB78+AB75</f>
    </oc>
    <nc r="AB74"/>
  </rcc>
  <rcc rId="4238" sId="1">
    <oc r="AC74">
      <f>AC76+AC78+AC75</f>
    </oc>
    <nc r="AC74"/>
  </rcc>
  <rcc rId="4239" sId="1">
    <oc r="AD74">
      <f>AD76+AD78+AD75</f>
    </oc>
    <nc r="AD74"/>
  </rcc>
  <rcc rId="4240" sId="1">
    <oc r="AE74">
      <f>AE76+AE78+AE75</f>
    </oc>
    <nc r="AE74"/>
  </rcc>
  <rcc rId="4241" sId="1">
    <oc r="AF74">
      <f>AF76+AF78+AF75</f>
    </oc>
    <nc r="AF74"/>
  </rcc>
  <rcc rId="4242" sId="1">
    <oc r="AG74">
      <f>AG76+AG78+AG75</f>
    </oc>
    <nc r="AG74"/>
  </rcc>
  <rcc rId="4243" sId="1">
    <oc r="C75" t="inlineStr">
      <is>
        <t>федеральный бюджет</t>
      </is>
    </oc>
    <nc r="C75"/>
  </rcc>
  <rcc rId="4244" sId="1">
    <oc r="D75">
      <f>SUM(J75,L75,N75,P75,R75,T75,V75,X75,Z75,AB75,AD75,AF75)</f>
    </oc>
    <nc r="D75"/>
  </rcc>
  <rcc rId="4245" sId="1">
    <oc r="E75">
      <f>J75</f>
    </oc>
    <nc r="E75"/>
  </rcc>
  <rcc rId="4246" sId="1">
    <oc r="F75">
      <f>G75</f>
    </oc>
    <nc r="F75"/>
  </rcc>
  <rcc rId="4247" sId="1">
    <oc r="G75">
      <f>SUM(K75,M75,O75,Q75,S75,U75,W75,Y75,AA75,AC75,AE75,AG75)</f>
    </oc>
    <nc r="G75"/>
  </rcc>
  <rcc rId="4248" sId="1">
    <oc r="H75">
      <f>IFERROR(G75/D75*100,0)</f>
    </oc>
    <nc r="H75"/>
  </rcc>
  <rcc rId="4249" sId="1">
    <oc r="I75">
      <f>IFERROR(G75/E75*100,0)</f>
    </oc>
    <nc r="I75"/>
  </rcc>
  <rcc rId="4250" sId="1" numFmtId="4">
    <oc r="J75">
      <v>0</v>
    </oc>
    <nc r="J75"/>
  </rcc>
  <rcc rId="4251" sId="1" numFmtId="4">
    <oc r="K75">
      <v>0</v>
    </oc>
    <nc r="K75"/>
  </rcc>
  <rcc rId="4252" sId="1" numFmtId="4">
    <oc r="L75">
      <v>0</v>
    </oc>
    <nc r="L75"/>
  </rcc>
  <rcc rId="4253" sId="1" numFmtId="4">
    <oc r="M75">
      <v>0</v>
    </oc>
    <nc r="M75"/>
  </rcc>
  <rcc rId="4254" sId="1" numFmtId="4">
    <oc r="N75">
      <v>0</v>
    </oc>
    <nc r="N75"/>
  </rcc>
  <rcc rId="4255" sId="1" numFmtId="4">
    <oc r="O75">
      <v>0</v>
    </oc>
    <nc r="O75"/>
  </rcc>
  <rcc rId="4256" sId="1" numFmtId="4">
    <oc r="P75">
      <v>0</v>
    </oc>
    <nc r="P75"/>
  </rcc>
  <rcc rId="4257" sId="1" numFmtId="4">
    <oc r="Q75">
      <v>0</v>
    </oc>
    <nc r="Q75"/>
  </rcc>
  <rcc rId="4258" sId="1" numFmtId="4">
    <oc r="R75">
      <v>0</v>
    </oc>
    <nc r="R75"/>
  </rcc>
  <rcc rId="4259" sId="1" numFmtId="4">
    <oc r="S75">
      <v>0</v>
    </oc>
    <nc r="S75"/>
  </rcc>
  <rcc rId="4260" sId="1" numFmtId="4">
    <oc r="T75">
      <v>0</v>
    </oc>
    <nc r="T75"/>
  </rcc>
  <rcc rId="4261" sId="1" numFmtId="4">
    <oc r="U75">
      <v>0</v>
    </oc>
    <nc r="U75"/>
  </rcc>
  <rcc rId="4262" sId="1" numFmtId="4">
    <oc r="V75">
      <v>0</v>
    </oc>
    <nc r="V75"/>
  </rcc>
  <rcc rId="4263" sId="1" numFmtId="4">
    <oc r="W75">
      <v>0</v>
    </oc>
    <nc r="W75"/>
  </rcc>
  <rcc rId="4264" sId="1" numFmtId="4">
    <oc r="X75">
      <v>0</v>
    </oc>
    <nc r="X75"/>
  </rcc>
  <rcc rId="4265" sId="1" numFmtId="4">
    <oc r="Y75">
      <v>0</v>
    </oc>
    <nc r="Y75"/>
  </rcc>
  <rcc rId="4266" sId="1" numFmtId="4">
    <oc r="Z75">
      <v>0</v>
    </oc>
    <nc r="Z75"/>
  </rcc>
  <rcc rId="4267" sId="1" numFmtId="4">
    <oc r="AA75">
      <v>0</v>
    </oc>
    <nc r="AA75"/>
  </rcc>
  <rcc rId="4268" sId="1" numFmtId="4">
    <oc r="AB75">
      <v>0</v>
    </oc>
    <nc r="AB75"/>
  </rcc>
  <rcc rId="4269" sId="1" numFmtId="4">
    <oc r="AC75">
      <v>0</v>
    </oc>
    <nc r="AC75"/>
  </rcc>
  <rcc rId="4270" sId="1" numFmtId="4">
    <oc r="AD75">
      <v>0</v>
    </oc>
    <nc r="AD75"/>
  </rcc>
  <rcc rId="4271" sId="1" numFmtId="4">
    <oc r="AE75">
      <v>0</v>
    </oc>
    <nc r="AE75"/>
  </rcc>
  <rcc rId="4272" sId="1" numFmtId="4">
    <oc r="AF75">
      <v>0</v>
    </oc>
    <nc r="AF75"/>
  </rcc>
  <rcc rId="4273" sId="1" numFmtId="4">
    <oc r="AG75">
      <v>0</v>
    </oc>
    <nc r="AG75"/>
  </rcc>
  <rcc rId="4274" sId="1">
    <oc r="C76" t="inlineStr">
      <is>
        <t>бюджет автономного округа</t>
      </is>
    </oc>
    <nc r="C76"/>
  </rcc>
  <rcc rId="4275" sId="1">
    <oc r="D76">
      <f>SUM(J76,L76,N76,P76,R76,T76,V76,X76,Z76,AB76,AD76,AF76)</f>
    </oc>
    <nc r="D76"/>
  </rcc>
  <rcc rId="4276" sId="1">
    <oc r="E76">
      <f>J76+L76+N76+P76</f>
    </oc>
    <nc r="E76"/>
  </rcc>
  <rcc rId="4277" sId="1">
    <oc r="F76">
      <f>G76</f>
    </oc>
    <nc r="F76"/>
  </rcc>
  <rcc rId="4278" sId="1">
    <oc r="G76">
      <f>SUM(K76,M76,O76,Q76,S76,U76,W76,Y76,AA76,AC76,AE76,AG76)</f>
    </oc>
    <nc r="G76"/>
  </rcc>
  <rcc rId="4279" sId="1">
    <oc r="H76">
      <f>IFERROR(G76/D76*100,0)</f>
    </oc>
    <nc r="H76"/>
  </rcc>
  <rcc rId="4280" sId="1">
    <oc r="I76">
      <f>IFERROR(G76/E76*100,0)</f>
    </oc>
    <nc r="I76"/>
  </rcc>
  <rcc rId="4281" sId="1" numFmtId="4">
    <oc r="J76">
      <v>414.19299999999998</v>
    </oc>
    <nc r="J76"/>
  </rcc>
  <rcc rId="4282" sId="1" numFmtId="4">
    <oc r="K76">
      <v>314.19</v>
    </oc>
    <nc r="K76"/>
  </rcc>
  <rcc rId="4283" sId="1" numFmtId="4">
    <oc r="L76">
      <v>81.510000000000005</v>
    </oc>
    <nc r="L76"/>
  </rcc>
  <rcc rId="4284" sId="1" numFmtId="4">
    <oc r="M76">
      <v>111.495</v>
    </oc>
    <nc r="M76"/>
  </rcc>
  <rcc rId="4285" sId="1" numFmtId="4">
    <oc r="N76">
      <v>235.59</v>
    </oc>
    <nc r="N76"/>
  </rcc>
  <rcc rId="4286" sId="1" numFmtId="4">
    <oc r="O76">
      <v>235.589</v>
    </oc>
    <nc r="O76"/>
  </rcc>
  <rcc rId="4287" sId="1" numFmtId="4">
    <oc r="P76">
      <v>13699.06</v>
    </oc>
    <nc r="P76"/>
  </rcc>
  <rcc rId="4288" sId="1" numFmtId="4">
    <oc r="Q76">
      <v>11329.14</v>
    </oc>
    <nc r="Q76"/>
  </rcc>
  <rcc rId="4289" sId="1" numFmtId="4">
    <oc r="R76">
      <v>9685.8060000000005</v>
    </oc>
    <nc r="R76"/>
  </rcc>
  <rcc rId="4290" sId="1" numFmtId="4">
    <oc r="S76">
      <v>0</v>
    </oc>
    <nc r="S76"/>
  </rcc>
  <rcc rId="4291" sId="1">
    <oc r="T76">
      <f>10161.6-235.59</f>
    </oc>
    <nc r="T76"/>
  </rcc>
  <rcc rId="4292" sId="1" numFmtId="4">
    <oc r="U76">
      <v>0</v>
    </oc>
    <nc r="U76"/>
  </rcc>
  <rcc rId="4293" sId="1">
    <oc r="V76">
      <f>7745.89-2473.46</f>
    </oc>
    <nc r="V76"/>
  </rcc>
  <rcc rId="4294" sId="1" numFmtId="4">
    <oc r="W76">
      <v>0</v>
    </oc>
    <nc r="W76"/>
  </rcc>
  <rcc rId="4295" sId="1" numFmtId="4">
    <oc r="X76">
      <v>0</v>
    </oc>
    <nc r="X76"/>
  </rcc>
  <rcc rId="4296" sId="1" numFmtId="4">
    <oc r="Y76">
      <v>0</v>
    </oc>
    <nc r="Y76"/>
  </rcc>
  <rcc rId="4297" sId="1" numFmtId="4">
    <oc r="Z76">
      <v>0</v>
    </oc>
    <nc r="Z76"/>
  </rcc>
  <rcc rId="4298" sId="1" numFmtId="4">
    <oc r="AA76">
      <v>0</v>
    </oc>
    <nc r="AA76"/>
  </rcc>
  <rcc rId="4299" sId="1" numFmtId="4">
    <oc r="AB76">
      <v>0</v>
    </oc>
    <nc r="AB76"/>
  </rcc>
  <rcc rId="4300" sId="1" numFmtId="4">
    <oc r="AC76">
      <v>0</v>
    </oc>
    <nc r="AC76"/>
  </rcc>
  <rcc rId="4301" sId="1" numFmtId="4">
    <oc r="AD76">
      <v>0</v>
    </oc>
    <nc r="AD76"/>
  </rcc>
  <rcc rId="4302" sId="1" numFmtId="4">
    <oc r="AE76">
      <v>0</v>
    </oc>
    <nc r="AE76"/>
  </rcc>
  <rcc rId="4303" sId="1" numFmtId="4">
    <oc r="AG76">
      <v>0</v>
    </oc>
    <nc r="AG76"/>
  </rcc>
  <rcc rId="4304" sId="1">
    <oc r="C77" t="inlineStr">
      <is>
        <t>привлеченный средства</t>
      </is>
    </oc>
    <nc r="C77"/>
  </rcc>
  <rcc rId="4305" sId="1">
    <oc r="D77">
      <f>SUM(J77,L77,N77,P77,R77,T77,V77,X77,Z77,AB77,AD77,AF77)</f>
    </oc>
    <nc r="D77"/>
  </rcc>
  <rcc rId="4306" sId="1">
    <oc r="E77">
      <f>J77+L77+N77+P77</f>
    </oc>
    <nc r="E77"/>
  </rcc>
  <rcc rId="4307" sId="1">
    <oc r="F77">
      <f>G77</f>
    </oc>
    <nc r="F77"/>
  </rcc>
  <rcc rId="4308" sId="1">
    <oc r="G77">
      <f>SUM(K77,M77,O77,Q77,S77,U77,W77,Y77,AA77,AC77,AE77,AG77)</f>
    </oc>
    <nc r="G77"/>
  </rcc>
  <rcc rId="4309" sId="1">
    <oc r="H77">
      <f>IFERROR(G77/D77*100,0)</f>
    </oc>
    <nc r="H77"/>
  </rcc>
  <rcc rId="4310" sId="1">
    <oc r="I77">
      <f>IFERROR(G77/E77*100,0)</f>
    </oc>
    <nc r="I77"/>
  </rcc>
  <rcc rId="4311" sId="1" numFmtId="4">
    <oc r="P77">
      <v>5900</v>
    </oc>
    <nc r="P77"/>
  </rcc>
  <rcc rId="4312" sId="1" numFmtId="4">
    <oc r="Q77">
      <v>5900</v>
    </oc>
    <nc r="Q77"/>
  </rcc>
  <rcc rId="4313" sId="1">
    <oc r="C78" t="inlineStr">
      <is>
        <t>бюджет города Когалыма</t>
      </is>
    </oc>
    <nc r="C78"/>
  </rcc>
  <rcc rId="4314" sId="1">
    <oc r="D78">
      <f>SUM(J78,L78,N78,P78,R78,T78,V78,X78,Z78,AB78,AD78,AF78)</f>
    </oc>
    <nc r="D78"/>
  </rcc>
  <rcc rId="4315" sId="1">
    <oc r="E78">
      <f>J78+L78+N78+P78</f>
    </oc>
    <nc r="E78"/>
  </rcc>
  <rcc rId="4316" sId="1">
    <oc r="F78">
      <f>G78</f>
    </oc>
    <nc r="F78"/>
  </rcc>
  <rcc rId="4317" sId="1">
    <oc r="G78">
      <f>SUM(K78,M78,O78,Q78,S78,U78,W78,Y78,AA78,AC78,AE78,AG78)</f>
    </oc>
    <nc r="G78"/>
  </rcc>
  <rcc rId="4318" sId="1">
    <oc r="H78">
      <f>IFERROR(G78/D78*100,0)</f>
    </oc>
    <nc r="H78"/>
  </rcc>
  <rcc rId="4319" sId="1">
    <oc r="I78">
      <f>IFERROR(G78/E78*100,0)</f>
    </oc>
    <nc r="I78"/>
  </rcc>
  <rcc rId="4320" sId="1" numFmtId="4">
    <oc r="J78">
      <v>104.40600000000001</v>
    </oc>
    <nc r="J78"/>
  </rcc>
  <rcc rId="4321" sId="1" numFmtId="4">
    <oc r="K78">
      <v>104.41</v>
    </oc>
    <nc r="K78"/>
  </rcc>
  <rcc rId="4322" sId="1" numFmtId="4">
    <oc r="L78">
      <v>0</v>
    </oc>
    <nc r="L78"/>
  </rcc>
  <rcc rId="4323" sId="1" numFmtId="4">
    <oc r="M78">
      <v>0</v>
    </oc>
    <nc r="M78"/>
  </rcc>
  <rcc rId="4324" sId="1" numFmtId="4">
    <oc r="N78">
      <v>1211.53</v>
    </oc>
    <nc r="N78"/>
  </rcc>
  <rcc rId="4325" sId="1" numFmtId="4">
    <oc r="O78">
      <v>1211.53</v>
    </oc>
    <nc r="O78"/>
  </rcc>
  <rcc rId="4326" sId="1" numFmtId="4">
    <oc r="P78">
      <v>0</v>
    </oc>
    <nc r="P78"/>
  </rcc>
  <rcc rId="4327" sId="1" numFmtId="4">
    <oc r="Q78">
      <v>0</v>
    </oc>
    <nc r="Q78"/>
  </rcc>
  <rcc rId="4328" sId="1" numFmtId="4">
    <oc r="R78">
      <v>2029.9549999999999</v>
    </oc>
    <nc r="R78"/>
  </rcc>
  <rcc rId="4329" sId="1" numFmtId="4">
    <oc r="S78">
      <v>0</v>
    </oc>
    <nc r="S78"/>
  </rcc>
  <rcc rId="4330" sId="1" numFmtId="4">
    <oc r="T78">
      <v>2727.538</v>
    </oc>
    <nc r="T78"/>
  </rcc>
  <rcc rId="4331" sId="1" numFmtId="4">
    <oc r="U78">
      <v>0</v>
    </oc>
    <nc r="U78"/>
  </rcc>
  <rcc rId="4332" sId="1" numFmtId="4">
    <oc r="V78">
      <v>653.5</v>
    </oc>
    <nc r="V78"/>
  </rcc>
  <rcc rId="4333" sId="1" numFmtId="4">
    <oc r="W78">
      <v>0</v>
    </oc>
    <nc r="W78"/>
  </rcc>
  <rcc rId="4334" sId="1" numFmtId="4">
    <oc r="X78">
      <v>0</v>
    </oc>
    <nc r="X78"/>
  </rcc>
  <rcc rId="4335" sId="1" numFmtId="4">
    <oc r="Y78">
      <v>0</v>
    </oc>
    <nc r="Y78"/>
  </rcc>
  <rcc rId="4336" sId="1" numFmtId="4">
    <oc r="Z78">
      <v>0</v>
    </oc>
    <nc r="Z78"/>
  </rcc>
  <rcc rId="4337" sId="1" numFmtId="4">
    <oc r="AA78">
      <v>0</v>
    </oc>
    <nc r="AA78"/>
  </rcc>
  <rcc rId="4338" sId="1" numFmtId="4">
    <oc r="AB78">
      <v>0</v>
    </oc>
    <nc r="AB78"/>
  </rcc>
  <rcc rId="4339" sId="1" numFmtId="4">
    <oc r="AC78">
      <v>0</v>
    </oc>
    <nc r="AC78"/>
  </rcc>
  <rcc rId="4340" sId="1" numFmtId="4">
    <oc r="AD78">
      <v>0</v>
    </oc>
    <nc r="AD78"/>
  </rcc>
  <rcc rId="4341" sId="1" numFmtId="4">
    <oc r="AE78">
      <v>0</v>
    </oc>
    <nc r="AE78"/>
  </rcc>
  <rcc rId="4342" sId="1">
    <oc r="AF78">
      <f>16585.9-1211.53</f>
    </oc>
    <nc r="AF78"/>
  </rcc>
  <rcc rId="4343" sId="1" numFmtId="4">
    <oc r="AG78">
      <v>0</v>
    </oc>
    <nc r="AG78"/>
  </rcc>
  <rcc rId="4344" sId="1">
    <oc r="A79" t="inlineStr">
      <is>
        <t xml:space="preserve"> 2.2.</t>
      </is>
    </oc>
    <nc r="A79"/>
  </rcc>
  <rcc rId="4345" sId="1">
    <oc r="B79" t="inlineStr">
      <is>
        <t>Комплекс процессных мероприятий «Содействие развитию дополнительного образования детей, воспитания», в том числе:</t>
      </is>
    </oc>
    <nc r="B79"/>
  </rcc>
  <rcc rId="4346" sId="1">
    <oc r="C79" t="inlineStr">
      <is>
        <t>Всего</t>
      </is>
    </oc>
    <nc r="C79"/>
  </rcc>
  <rcc rId="4347" sId="1">
    <oc r="D79">
      <f>D80</f>
    </oc>
    <nc r="D79"/>
  </rcc>
  <rcc rId="4348" sId="1">
    <oc r="E79">
      <f>E80</f>
    </oc>
    <nc r="E79"/>
  </rcc>
  <rcc rId="4349" sId="1">
    <oc r="F79">
      <f>F80</f>
    </oc>
    <nc r="F79"/>
  </rcc>
  <rcc rId="4350" sId="1">
    <oc r="G79">
      <f>G80</f>
    </oc>
    <nc r="G79"/>
  </rcc>
  <rcc rId="4351" sId="1">
    <oc r="H79">
      <f>IFERROR(G79/D79*100,0)</f>
    </oc>
    <nc r="H79"/>
  </rcc>
  <rcc rId="4352" sId="1">
    <oc r="I79">
      <f>IFERROR(G79/E79*100,0)</f>
    </oc>
    <nc r="I79"/>
  </rcc>
  <rcc rId="4353" sId="1">
    <oc r="J79">
      <f>SUM(J80:J80)</f>
    </oc>
    <nc r="J79"/>
  </rcc>
  <rcc rId="4354" sId="1">
    <oc r="K79">
      <f>SUM(K80:K80)</f>
    </oc>
    <nc r="K79"/>
  </rcc>
  <rcc rId="4355" sId="1">
    <oc r="L79">
      <f>SUM(L80:L80)</f>
    </oc>
    <nc r="L79"/>
  </rcc>
  <rcc rId="4356" sId="1">
    <oc r="M79">
      <f>SUM(M80:M80)</f>
    </oc>
    <nc r="M79"/>
  </rcc>
  <rcc rId="4357" sId="1">
    <oc r="N79">
      <f>SUM(N80:N80)</f>
    </oc>
    <nc r="N79"/>
  </rcc>
  <rcc rId="4358" sId="1">
    <oc r="O79">
      <f>SUM(O80:O80)</f>
    </oc>
    <nc r="O79"/>
  </rcc>
  <rcc rId="4359" sId="1">
    <oc r="P79">
      <f>SUM(P80:P80)</f>
    </oc>
    <nc r="P79"/>
  </rcc>
  <rcc rId="4360" sId="1">
    <oc r="Q79">
      <f>SUM(Q80:Q80)</f>
    </oc>
    <nc r="Q79"/>
  </rcc>
  <rcc rId="4361" sId="1">
    <oc r="R79">
      <f>SUM(R80:R80)</f>
    </oc>
    <nc r="R79"/>
  </rcc>
  <rcc rId="4362" sId="1">
    <oc r="S79">
      <f>SUM(S80:S80)</f>
    </oc>
    <nc r="S79"/>
  </rcc>
  <rcc rId="4363" sId="1">
    <oc r="T79">
      <f>SUM(T80:T80)</f>
    </oc>
    <nc r="T79"/>
  </rcc>
  <rcc rId="4364" sId="1">
    <oc r="U79">
      <f>SUM(U80:U80)</f>
    </oc>
    <nc r="U79"/>
  </rcc>
  <rcc rId="4365" sId="1">
    <oc r="V79">
      <f>SUM(V80:V80)</f>
    </oc>
    <nc r="V79"/>
  </rcc>
  <rcc rId="4366" sId="1">
    <oc r="W79">
      <f>SUM(W80:W80)</f>
    </oc>
    <nc r="W79"/>
  </rcc>
  <rcc rId="4367" sId="1">
    <oc r="X79">
      <f>SUM(X80:X80)</f>
    </oc>
    <nc r="X79"/>
  </rcc>
  <rcc rId="4368" sId="1">
    <oc r="Y79">
      <f>SUM(Y80:Y80)</f>
    </oc>
    <nc r="Y79"/>
  </rcc>
  <rcc rId="4369" sId="1">
    <oc r="Z79">
      <f>SUM(Z80:Z80)</f>
    </oc>
    <nc r="Z79"/>
  </rcc>
  <rcc rId="4370" sId="1">
    <oc r="AA79">
      <f>SUM(AA80:AA80)</f>
    </oc>
    <nc r="AA79"/>
  </rcc>
  <rcc rId="4371" sId="1">
    <oc r="AB79">
      <f>SUM(AB80:AB80)</f>
    </oc>
    <nc r="AB79"/>
  </rcc>
  <rcc rId="4372" sId="1">
    <oc r="AC79">
      <f>SUM(AC80:AC80)</f>
    </oc>
    <nc r="AC79"/>
  </rcc>
  <rcc rId="4373" sId="1">
    <oc r="AD79">
      <f>SUM(AD80:AD80)</f>
    </oc>
    <nc r="AD79"/>
  </rcc>
  <rcc rId="4374" sId="1">
    <oc r="AE79">
      <f>SUM(AE80:AE80)</f>
    </oc>
    <nc r="AE79"/>
  </rcc>
  <rcc rId="4375" sId="1">
    <oc r="AF79">
      <f>SUM(AF80:AF80)</f>
    </oc>
    <nc r="AF79"/>
  </rcc>
  <rcc rId="4376" sId="1">
    <oc r="AG79">
      <f>SUM(AG80:AG80)</f>
    </oc>
    <nc r="AG79"/>
  </rcc>
  <rcc rId="4377" sId="1">
    <oc r="C80" t="inlineStr">
      <is>
        <t>бюджет города Когалыма</t>
      </is>
    </oc>
    <nc r="C80"/>
  </rcc>
  <rcc rId="4378" sId="1">
    <oc r="D80">
      <f>SUM(J80,L80,N80,P80,R80,T80,V80,X80,Z80,AB80,AD80,AF80)</f>
    </oc>
    <nc r="D80"/>
  </rcc>
  <rcc rId="4379" sId="1">
    <oc r="E80">
      <f>J80+L80+N80</f>
    </oc>
    <nc r="E80"/>
  </rcc>
  <rcc rId="4380" sId="1">
    <oc r="F80">
      <f>G80</f>
    </oc>
    <nc r="F80"/>
  </rcc>
  <rcc rId="4381" sId="1">
    <oc r="G80">
      <f>SUM(K80,M80,O80,Q80,S80,U80,W80,Y80,AA80,AC80,AE80,AG80)</f>
    </oc>
    <nc r="G80"/>
  </rcc>
  <rcc rId="4382" sId="1">
    <oc r="H80">
      <f>IFERROR(G80/D80*100,0)</f>
    </oc>
    <nc r="H80"/>
  </rcc>
  <rcc rId="4383" sId="1">
    <oc r="I80">
      <f>IFERROR(G80/E80*100,0)</f>
    </oc>
    <nc r="I80"/>
  </rcc>
  <rcc rId="4384" sId="1">
    <oc r="J80">
      <f>J82+J84+J86+J88+J90</f>
    </oc>
    <nc r="J80"/>
  </rcc>
  <rcc rId="4385" sId="1">
    <oc r="K80">
      <f>K82+K84+K86+K88+K90</f>
    </oc>
    <nc r="K80"/>
  </rcc>
  <rcc rId="4386" sId="1">
    <oc r="L80">
      <f>L82+L84+L86+L88+L90</f>
    </oc>
    <nc r="L80"/>
  </rcc>
  <rcc rId="4387" sId="1">
    <oc r="M80">
      <f>M82+M84+M86+M88+M90</f>
    </oc>
    <nc r="M80"/>
  </rcc>
  <rcc rId="4388" sId="1">
    <oc r="N80">
      <f>N82+N84+N86+N88+N90</f>
    </oc>
    <nc r="N80"/>
  </rcc>
  <rcc rId="4389" sId="1">
    <oc r="O80">
      <f>O82+O84+O86+O88+O90</f>
    </oc>
    <nc r="O80"/>
  </rcc>
  <rcc rId="4390" sId="1">
    <oc r="P80">
      <f>P82+P84+P86+P88+P90</f>
    </oc>
    <nc r="P80"/>
  </rcc>
  <rcc rId="4391" sId="1">
    <oc r="Q80">
      <f>Q82+Q84+Q86+Q88+Q90</f>
    </oc>
    <nc r="Q80"/>
  </rcc>
  <rcc rId="4392" sId="1">
    <oc r="R80">
      <f>R82+R84+R86+R88+R90</f>
    </oc>
    <nc r="R80"/>
  </rcc>
  <rcc rId="4393" sId="1">
    <oc r="S80">
      <f>S82+S84+S86+S88+S90</f>
    </oc>
    <nc r="S80"/>
  </rcc>
  <rcc rId="4394" sId="1">
    <oc r="T80">
      <f>T82+T84+T86+T88+T90</f>
    </oc>
    <nc r="T80"/>
  </rcc>
  <rcc rId="4395" sId="1">
    <oc r="U80">
      <f>U82+U84+U86+U88+U90</f>
    </oc>
    <nc r="U80"/>
  </rcc>
  <rcc rId="4396" sId="1">
    <oc r="V80">
      <f>V82+V84+V86+V88+V90</f>
    </oc>
    <nc r="V80"/>
  </rcc>
  <rcc rId="4397" sId="1">
    <oc r="W80">
      <f>W82+W84+W86+W88+W90</f>
    </oc>
    <nc r="W80"/>
  </rcc>
  <rcc rId="4398" sId="1">
    <oc r="X80">
      <f>X82+X84+X86+X88+X90</f>
    </oc>
    <nc r="X80"/>
  </rcc>
  <rcc rId="4399" sId="1">
    <oc r="Y80">
      <f>Y82+Y84+Y86+Y88+Y90</f>
    </oc>
    <nc r="Y80"/>
  </rcc>
  <rcc rId="4400" sId="1">
    <oc r="Z80">
      <f>Z82+Z84+Z86+Z88+Z90</f>
    </oc>
    <nc r="Z80"/>
  </rcc>
  <rcc rId="4401" sId="1">
    <oc r="AA80">
      <f>AA82+AA84+AA86+AA88+AA90</f>
    </oc>
    <nc r="AA80"/>
  </rcc>
  <rcc rId="4402" sId="1">
    <oc r="AB80">
      <f>AB82+AB84+AB86+AB88+AB90</f>
    </oc>
    <nc r="AB80"/>
  </rcc>
  <rcc rId="4403" sId="1">
    <oc r="AC80">
      <f>AC82+AC84+AC86+AC88+AC90</f>
    </oc>
    <nc r="AC80"/>
  </rcc>
  <rcc rId="4404" sId="1">
    <oc r="AD80">
      <f>AD82+AD84+AD86+AD88+AD90</f>
    </oc>
    <nc r="AD80"/>
  </rcc>
  <rcc rId="4405" sId="1">
    <oc r="AE80">
      <f>AE82+AE84+AE86+AE88+AE90</f>
    </oc>
    <nc r="AE80"/>
  </rcc>
  <rcc rId="4406" sId="1">
    <oc r="AF80">
      <f>AF82+AF84+AF86+AF88+AF90</f>
    </oc>
    <nc r="AF80"/>
  </rcc>
  <rcc rId="4407" sId="1">
    <oc r="AG80">
      <f>AG82+AG84+AG86+AG88+AG90</f>
    </oc>
    <nc r="AG80"/>
  </rcc>
  <rcc rId="4408" sId="1">
    <oc r="B81" t="inlineStr">
      <is>
        <t>3.1.1.   Развитие системы выявления, поддержки, сопровождения и стимулирования одаренных детей в различных сферах деятельности</t>
      </is>
    </oc>
    <nc r="B81"/>
  </rcc>
  <rcc rId="4409" sId="1">
    <oc r="C81" t="inlineStr">
      <is>
        <t>Всего</t>
      </is>
    </oc>
    <nc r="C81"/>
  </rcc>
  <rcc rId="4410" sId="1">
    <oc r="D81">
      <f>D82</f>
    </oc>
    <nc r="D81"/>
  </rcc>
  <rcc rId="4411" sId="1">
    <oc r="E81">
      <f>E82</f>
    </oc>
    <nc r="E81"/>
  </rcc>
  <rcc rId="4412" sId="1">
    <oc r="F81">
      <f>F82</f>
    </oc>
    <nc r="F81"/>
  </rcc>
  <rcc rId="4413" sId="1">
    <oc r="G81">
      <f>G82</f>
    </oc>
    <nc r="G81"/>
  </rcc>
  <rcc rId="4414" sId="1">
    <oc r="H81">
      <f>IFERROR(G81/D81*100,0)</f>
    </oc>
    <nc r="H81"/>
  </rcc>
  <rcc rId="4415" sId="1">
    <oc r="I81">
      <f>IFERROR(G81/E81*100,0)</f>
    </oc>
    <nc r="I81"/>
  </rcc>
  <rcc rId="4416" sId="1">
    <oc r="J81">
      <f>SUM(J82:J82)</f>
    </oc>
    <nc r="J81"/>
  </rcc>
  <rcc rId="4417" sId="1">
    <oc r="K81">
      <f>SUM(K82:K82)</f>
    </oc>
    <nc r="K81"/>
  </rcc>
  <rcc rId="4418" sId="1">
    <oc r="L81">
      <f>SUM(L82:L82)</f>
    </oc>
    <nc r="L81"/>
  </rcc>
  <rcc rId="4419" sId="1">
    <oc r="M81">
      <f>SUM(M82:M82)</f>
    </oc>
    <nc r="M81"/>
  </rcc>
  <rcc rId="4420" sId="1">
    <oc r="N81">
      <f>SUM(N82:N82)</f>
    </oc>
    <nc r="N81"/>
  </rcc>
  <rcc rId="4421" sId="1">
    <oc r="O81">
      <f>SUM(O82:O82)</f>
    </oc>
    <nc r="O81"/>
  </rcc>
  <rcc rId="4422" sId="1">
    <oc r="P81">
      <f>SUM(P82:P82)</f>
    </oc>
    <nc r="P81"/>
  </rcc>
  <rcc rId="4423" sId="1">
    <oc r="Q81">
      <f>SUM(Q82:Q82)</f>
    </oc>
    <nc r="Q81"/>
  </rcc>
  <rcc rId="4424" sId="1">
    <oc r="R81">
      <f>SUM(R82:R82)</f>
    </oc>
    <nc r="R81"/>
  </rcc>
  <rcc rId="4425" sId="1">
    <oc r="S81">
      <f>SUM(S82:S82)</f>
    </oc>
    <nc r="S81"/>
  </rcc>
  <rcc rId="4426" sId="1">
    <oc r="T81">
      <f>SUM(T82:T82)</f>
    </oc>
    <nc r="T81"/>
  </rcc>
  <rcc rId="4427" sId="1">
    <oc r="U81">
      <f>SUM(U82:U82)</f>
    </oc>
    <nc r="U81"/>
  </rcc>
  <rcc rId="4428" sId="1">
    <oc r="V81">
      <f>SUM(V82:V82)</f>
    </oc>
    <nc r="V81"/>
  </rcc>
  <rcc rId="4429" sId="1">
    <oc r="W81">
      <f>SUM(W82:W82)</f>
    </oc>
    <nc r="W81"/>
  </rcc>
  <rcc rId="4430" sId="1">
    <oc r="X81">
      <f>SUM(X82:X82)</f>
    </oc>
    <nc r="X81"/>
  </rcc>
  <rcc rId="4431" sId="1">
    <oc r="Y81">
      <f>SUM(Y82:Y82)</f>
    </oc>
    <nc r="Y81"/>
  </rcc>
  <rcc rId="4432" sId="1">
    <oc r="Z81">
      <f>SUM(Z82:Z82)</f>
    </oc>
    <nc r="Z81"/>
  </rcc>
  <rcc rId="4433" sId="1">
    <oc r="AA81">
      <f>SUM(AA82:AA82)</f>
    </oc>
    <nc r="AA81"/>
  </rcc>
  <rcc rId="4434" sId="1">
    <oc r="AB81">
      <f>SUM(AB82:AB82)</f>
    </oc>
    <nc r="AB81"/>
  </rcc>
  <rcc rId="4435" sId="1">
    <oc r="AC81">
      <f>SUM(AC82:AC82)</f>
    </oc>
    <nc r="AC81"/>
  </rcc>
  <rcc rId="4436" sId="1">
    <oc r="AD81">
      <f>SUM(AD82:AD82)</f>
    </oc>
    <nc r="AD81"/>
  </rcc>
  <rcc rId="4437" sId="1">
    <oc r="AE81">
      <f>SUM(AE82:AE82)</f>
    </oc>
    <nc r="AE81"/>
  </rcc>
  <rcc rId="4438" sId="1">
    <oc r="AF81">
      <f>SUM(AF82:AF82)</f>
    </oc>
    <nc r="AF81"/>
  </rcc>
  <rcc rId="4439" sId="1">
    <oc r="AG81">
      <f>SUM(AG82:AG82)</f>
    </oc>
    <nc r="AG81"/>
  </rcc>
  <rcc rId="4440" sId="1">
    <oc r="C82" t="inlineStr">
      <is>
        <t>бюджет города Когалыма</t>
      </is>
    </oc>
    <nc r="C82"/>
  </rcc>
  <rcc rId="4441" sId="1">
    <oc r="D82">
      <f>SUM(J82,L82,N82,P82,R82,T82,V82,X82,Z82,AB82,AD82,AF82)</f>
    </oc>
    <nc r="D82"/>
  </rcc>
  <rcc rId="4442" sId="1">
    <oc r="E82">
      <f>J82+L82+N82+P82</f>
    </oc>
    <nc r="E82"/>
  </rcc>
  <rcc rId="4443" sId="1">
    <oc r="F82">
      <f>G82</f>
    </oc>
    <nc r="F82"/>
  </rcc>
  <rcc rId="4444" sId="1">
    <oc r="G82">
      <f>SUM(K82,M82,O82,Q82,S82,U82,W82,Y82,AA82,AC82,AE82,AG82)</f>
    </oc>
    <nc r="G82"/>
  </rcc>
  <rcc rId="4445" sId="1">
    <oc r="H82">
      <f>IFERROR(G82/D82*100,0)</f>
    </oc>
    <nc r="H82"/>
  </rcc>
  <rcc rId="4446" sId="1">
    <oc r="I82">
      <f>IFERROR(G82/E82*100,0)</f>
    </oc>
    <nc r="I82"/>
  </rcc>
  <rcc rId="4447" sId="1" numFmtId="4">
    <oc r="J82">
      <v>902.625</v>
    </oc>
    <nc r="J82"/>
  </rcc>
  <rcc rId="4448" sId="1" numFmtId="4">
    <oc r="K82">
      <v>837.72</v>
    </oc>
    <nc r="K82"/>
  </rcc>
  <rcc rId="4449" sId="1">
    <oc r="L82">
      <f>216.4+2869.675</f>
    </oc>
    <nc r="L82"/>
  </rcc>
  <rcc rId="4450" sId="1" numFmtId="4">
    <oc r="M82">
      <v>2998.502</v>
    </oc>
    <nc r="M82"/>
  </rcc>
  <rcc rId="4451" sId="1">
    <oc r="N82">
      <f>311+484.5</f>
    </oc>
    <nc r="N82"/>
  </rcc>
  <rcc rId="4452" sId="1">
    <oc r="O82">
      <f>515.52+311</f>
    </oc>
    <nc r="O82"/>
  </rcc>
  <rcc rId="4453" sId="1">
    <oc r="P82">
      <f>3894.72+484.5</f>
    </oc>
    <nc r="P82"/>
  </rcc>
  <rcc rId="4454" sId="1" numFmtId="4">
    <oc r="Q82">
      <v>4466.2</v>
    </oc>
    <nc r="Q82"/>
  </rcc>
  <rcc rId="4455" sId="1">
    <oc r="R82">
      <f>580-216.4</f>
    </oc>
    <nc r="R82"/>
  </rcc>
  <rcc rId="4456" sId="1" numFmtId="4">
    <oc r="S82">
      <v>0</v>
    </oc>
    <nc r="S82"/>
  </rcc>
  <rcc rId="4457" sId="1" numFmtId="4">
    <oc r="T82">
      <v>145</v>
    </oc>
    <nc r="T82"/>
  </rcc>
  <rcc rId="4458" sId="1" numFmtId="4">
    <oc r="U82">
      <v>0</v>
    </oc>
    <nc r="U82"/>
  </rcc>
  <rcc rId="4459" sId="1" numFmtId="4">
    <oc r="V82">
      <v>0</v>
    </oc>
    <nc r="V82"/>
  </rcc>
  <rcc rId="4460" sId="1" numFmtId="4">
    <oc r="W82">
      <v>0</v>
    </oc>
    <nc r="W82"/>
  </rcc>
  <rcc rId="4461" sId="1" numFmtId="4">
    <oc r="X82">
      <v>0</v>
    </oc>
    <nc r="X82"/>
  </rcc>
  <rcc rId="4462" sId="1" numFmtId="4">
    <oc r="Y82">
      <v>0</v>
    </oc>
    <nc r="Y82"/>
  </rcc>
  <rcc rId="4463" sId="1" numFmtId="4">
    <oc r="Z82">
      <v>1350</v>
    </oc>
    <nc r="Z82"/>
  </rcc>
  <rcc rId="4464" sId="1" numFmtId="4">
    <oc r="AA82">
      <v>0</v>
    </oc>
    <nc r="AA82"/>
  </rcc>
  <rcc rId="4465" sId="1" numFmtId="4">
    <oc r="AB82">
      <v>55</v>
    </oc>
    <nc r="AB82"/>
  </rcc>
  <rcc rId="4466" sId="1" numFmtId="4">
    <oc r="AC82">
      <v>0</v>
    </oc>
    <nc r="AC82"/>
  </rcc>
  <rcc rId="4467" sId="1" numFmtId="4">
    <oc r="AD82">
      <v>0</v>
    </oc>
    <nc r="AD82"/>
  </rcc>
  <rcc rId="4468" sId="1" numFmtId="4">
    <oc r="AE82">
      <v>0</v>
    </oc>
    <nc r="AE82"/>
  </rcc>
  <rcc rId="4469" sId="1">
    <oc r="AF82">
      <f>1753.2+731+2380.4-3894.72</f>
    </oc>
    <nc r="AF82"/>
  </rcc>
  <rcc rId="4470" sId="1" numFmtId="4">
    <oc r="AG82">
      <v>0</v>
    </oc>
    <nc r="AG82"/>
  </rcc>
  <rcc rId="4471" sId="1">
    <oc r="B83" t="inlineStr">
      <is>
        <t xml:space="preserve">3.1.2.      Реализация мероприятий профориентационной направленности, в том числе в рамках сотрудничества с Пермским научно-исследовательским политехническим университетом </t>
      </is>
    </oc>
    <nc r="B83"/>
  </rcc>
  <rcc rId="4472" sId="1">
    <oc r="C83" t="inlineStr">
      <is>
        <t>Всего</t>
      </is>
    </oc>
    <nc r="C83"/>
  </rcc>
  <rcc rId="4473" sId="1">
    <oc r="D83">
      <f>D84</f>
    </oc>
    <nc r="D83"/>
  </rcc>
  <rcc rId="4474" sId="1">
    <oc r="E83">
      <f>E84</f>
    </oc>
    <nc r="E83"/>
  </rcc>
  <rcc rId="4475" sId="1">
    <oc r="F83">
      <f>F84</f>
    </oc>
    <nc r="F83"/>
  </rcc>
  <rcc rId="4476" sId="1">
    <oc r="G83">
      <f>G84</f>
    </oc>
    <nc r="G83"/>
  </rcc>
  <rcc rId="4477" sId="1">
    <oc r="H83">
      <f>IFERROR(G83/D83*100,0)</f>
    </oc>
    <nc r="H83"/>
  </rcc>
  <rcc rId="4478" sId="1">
    <oc r="I83">
      <f>IFERROR(G83/E83*100,0)</f>
    </oc>
    <nc r="I83"/>
  </rcc>
  <rcc rId="4479" sId="1">
    <oc r="J83">
      <f>SUM(J84:J84)</f>
    </oc>
    <nc r="J83"/>
  </rcc>
  <rcc rId="4480" sId="1">
    <oc r="K83">
      <f>SUM(K84:K84)</f>
    </oc>
    <nc r="K83"/>
  </rcc>
  <rcc rId="4481" sId="1">
    <oc r="L83">
      <f>SUM(L84:L84)</f>
    </oc>
    <nc r="L83"/>
  </rcc>
  <rcc rId="4482" sId="1">
    <oc r="M83">
      <f>SUM(M84:M84)</f>
    </oc>
    <nc r="M83"/>
  </rcc>
  <rcc rId="4483" sId="1">
    <oc r="N83">
      <f>SUM(N84:N84)</f>
    </oc>
    <nc r="N83"/>
  </rcc>
  <rcc rId="4484" sId="1">
    <oc r="O83">
      <f>SUM(O84:O84)</f>
    </oc>
    <nc r="O83"/>
  </rcc>
  <rcc rId="4485" sId="1">
    <oc r="P83">
      <f>SUM(P84:P84)</f>
    </oc>
    <nc r="P83"/>
  </rcc>
  <rcc rId="4486" sId="1">
    <oc r="Q83">
      <f>SUM(Q84:Q84)</f>
    </oc>
    <nc r="Q83"/>
  </rcc>
  <rcc rId="4487" sId="1">
    <oc r="R83">
      <f>SUM(R84:R84)</f>
    </oc>
    <nc r="R83"/>
  </rcc>
  <rcc rId="4488" sId="1">
    <oc r="S83">
      <f>SUM(S84:S84)</f>
    </oc>
    <nc r="S83"/>
  </rcc>
  <rcc rId="4489" sId="1">
    <oc r="T83">
      <f>SUM(T84:T84)</f>
    </oc>
    <nc r="T83"/>
  </rcc>
  <rcc rId="4490" sId="1">
    <oc r="U83">
      <f>SUM(U84:U84)</f>
    </oc>
    <nc r="U83"/>
  </rcc>
  <rcc rId="4491" sId="1">
    <oc r="V83">
      <f>SUM(V84:V84)</f>
    </oc>
    <nc r="V83"/>
  </rcc>
  <rcc rId="4492" sId="1">
    <oc r="W83">
      <f>SUM(W84:W84)</f>
    </oc>
    <nc r="W83"/>
  </rcc>
  <rcc rId="4493" sId="1">
    <oc r="X83">
      <f>SUM(X84:X84)</f>
    </oc>
    <nc r="X83"/>
  </rcc>
  <rcc rId="4494" sId="1">
    <oc r="Y83">
      <f>SUM(Y84:Y84)</f>
    </oc>
    <nc r="Y83"/>
  </rcc>
  <rcc rId="4495" sId="1">
    <oc r="Z83">
      <f>SUM(Z84:Z84)</f>
    </oc>
    <nc r="Z83"/>
  </rcc>
  <rcc rId="4496" sId="1">
    <oc r="AA83">
      <f>SUM(AA84:AA84)</f>
    </oc>
    <nc r="AA83"/>
  </rcc>
  <rcc rId="4497" sId="1">
    <oc r="AB83">
      <f>SUM(AB84:AB84)</f>
    </oc>
    <nc r="AB83"/>
  </rcc>
  <rcc rId="4498" sId="1">
    <oc r="AC83">
      <f>SUM(AC84:AC84)</f>
    </oc>
    <nc r="AC83"/>
  </rcc>
  <rcc rId="4499" sId="1">
    <oc r="AD83">
      <f>SUM(AD84:AD84)</f>
    </oc>
    <nc r="AD83"/>
  </rcc>
  <rcc rId="4500" sId="1">
    <oc r="AE83">
      <f>SUM(AE84:AE84)</f>
    </oc>
    <nc r="AE83"/>
  </rcc>
  <rcc rId="4501" sId="1">
    <oc r="AF83">
      <f>SUM(AF84:AF84)</f>
    </oc>
    <nc r="AF83"/>
  </rcc>
  <rcc rId="4502" sId="1">
    <oc r="AG83">
      <f>SUM(AG84:AG84)</f>
    </oc>
    <nc r="AG83"/>
  </rcc>
  <rcc rId="4503" sId="1">
    <oc r="C84" t="inlineStr">
      <is>
        <t>бюджет города Когалыма</t>
      </is>
    </oc>
    <nc r="C84"/>
  </rcc>
  <rcc rId="4504" sId="1">
    <oc r="D84">
      <f>SUM(J84,L84,N84,P84,R84,T84,V84,X84,Z84,AB84,AD84,AF84)</f>
    </oc>
    <nc r="D84"/>
  </rcc>
  <rcc rId="4505" sId="1">
    <oc r="E84">
      <f>J84+L84+N84</f>
    </oc>
    <nc r="E84"/>
  </rcc>
  <rcc rId="4506" sId="1">
    <oc r="F84">
      <f>G84</f>
    </oc>
    <nc r="F84"/>
  </rcc>
  <rcc rId="4507" sId="1">
    <oc r="G84">
      <f>SUM(K84,M84,O84,Q84,S84,U84,W84,Y84,AA84,AC84,AE84,AG84)</f>
    </oc>
    <nc r="G84"/>
  </rcc>
  <rcc rId="4508" sId="1">
    <oc r="H84">
      <f>IFERROR(G84/D84*100,0)</f>
    </oc>
    <nc r="H84"/>
  </rcc>
  <rcc rId="4509" sId="1">
    <oc r="I84">
      <f>IFERROR(G84/E84*100,0)</f>
    </oc>
    <nc r="I84"/>
  </rcc>
  <rcc rId="4510" sId="1" numFmtId="4">
    <oc r="J84">
      <v>0</v>
    </oc>
    <nc r="J84"/>
  </rcc>
  <rcc rId="4511" sId="1" numFmtId="4">
    <oc r="K84">
      <v>0</v>
    </oc>
    <nc r="K84"/>
  </rcc>
  <rcc rId="4512" sId="1" numFmtId="4">
    <oc r="L84">
      <v>0</v>
    </oc>
    <nc r="L84"/>
  </rcc>
  <rcc rId="4513" sId="1" numFmtId="4">
    <oc r="M84">
      <v>0</v>
    </oc>
    <nc r="M84"/>
  </rcc>
  <rcc rId="4514" sId="1" numFmtId="4">
    <oc r="N84">
      <v>8.4</v>
    </oc>
    <nc r="N84"/>
  </rcc>
  <rcc rId="4515" sId="1" numFmtId="4">
    <oc r="O84">
      <v>8.4</v>
    </oc>
    <nc r="O84"/>
  </rcc>
  <rcc rId="4516" sId="1" numFmtId="4">
    <oc r="P84">
      <v>0</v>
    </oc>
    <nc r="P84"/>
  </rcc>
  <rcc rId="4517" sId="1" numFmtId="4">
    <oc r="Q84">
      <v>0</v>
    </oc>
    <nc r="Q84"/>
  </rcc>
  <rcc rId="4518" sId="1" numFmtId="4">
    <oc r="R84">
      <v>0</v>
    </oc>
    <nc r="R84"/>
  </rcc>
  <rcc rId="4519" sId="1" numFmtId="4">
    <oc r="S84">
      <v>0</v>
    </oc>
    <nc r="S84"/>
  </rcc>
  <rcc rId="4520" sId="1" numFmtId="4">
    <oc r="T84">
      <v>0</v>
    </oc>
    <nc r="T84"/>
  </rcc>
  <rcc rId="4521" sId="1" numFmtId="4">
    <oc r="U84">
      <v>0</v>
    </oc>
    <nc r="U84"/>
  </rcc>
  <rcc rId="4522" sId="1" numFmtId="4">
    <oc r="V84">
      <v>0</v>
    </oc>
    <nc r="V84"/>
  </rcc>
  <rcc rId="4523" sId="1" numFmtId="4">
    <oc r="W84">
      <v>0</v>
    </oc>
    <nc r="W84"/>
  </rcc>
  <rcc rId="4524" sId="1" numFmtId="4">
    <oc r="X84">
      <v>0</v>
    </oc>
    <nc r="X84"/>
  </rcc>
  <rcc rId="4525" sId="1" numFmtId="4">
    <oc r="Y84">
      <v>0</v>
    </oc>
    <nc r="Y84"/>
  </rcc>
  <rcc rId="4526" sId="1" numFmtId="4">
    <oc r="Z84">
      <v>0</v>
    </oc>
    <nc r="Z84"/>
  </rcc>
  <rcc rId="4527" sId="1" numFmtId="4">
    <oc r="AA84">
      <v>0</v>
    </oc>
    <nc r="AA84"/>
  </rcc>
  <rcc rId="4528" sId="1">
    <oc r="AB84">
      <f>1000-8.4</f>
    </oc>
    <nc r="AB84"/>
  </rcc>
  <rcc rId="4529" sId="1" numFmtId="4">
    <oc r="AC84">
      <v>0</v>
    </oc>
    <nc r="AC84"/>
  </rcc>
  <rcc rId="4530" sId="1" numFmtId="4">
    <oc r="AD84">
      <v>0</v>
    </oc>
    <nc r="AD84"/>
  </rcc>
  <rcc rId="4531" sId="1" numFmtId="4">
    <oc r="AE84">
      <v>0</v>
    </oc>
    <nc r="AE84"/>
  </rcc>
  <rcc rId="4532" sId="1" numFmtId="4">
    <oc r="AF84">
      <v>0</v>
    </oc>
    <nc r="AF84"/>
  </rcc>
  <rcc rId="4533" sId="1" numFmtId="4">
    <oc r="AG84">
      <v>0</v>
    </oc>
    <nc r="AG84"/>
  </rcc>
  <rcc rId="4534" sId="1">
    <oc r="B85" t="inlineStr">
      <is>
        <t xml:space="preserve">3.1.3.     Развитие системы доступного дополнительного образования в соответствии с индивидуальными запросами населения </t>
      </is>
    </oc>
    <nc r="B85"/>
  </rcc>
  <rcc rId="4535" sId="1">
    <oc r="C85" t="inlineStr">
      <is>
        <t>Всего</t>
      </is>
    </oc>
    <nc r="C85"/>
  </rcc>
  <rcc rId="4536" sId="1">
    <oc r="D85">
      <f>D86</f>
    </oc>
    <nc r="D85"/>
  </rcc>
  <rcc rId="4537" sId="1">
    <oc r="E85">
      <f>E86</f>
    </oc>
    <nc r="E85"/>
  </rcc>
  <rcc rId="4538" sId="1">
    <oc r="F85">
      <f>F86</f>
    </oc>
    <nc r="F85"/>
  </rcc>
  <rcc rId="4539" sId="1">
    <oc r="G85">
      <f>G86</f>
    </oc>
    <nc r="G85"/>
  </rcc>
  <rcc rId="4540" sId="1">
    <oc r="H85">
      <f>IFERROR(G85/D85*100,0)</f>
    </oc>
    <nc r="H85"/>
  </rcc>
  <rcc rId="4541" sId="1">
    <oc r="I85">
      <f>IFERROR(G85/E85*100,0)</f>
    </oc>
    <nc r="I85"/>
  </rcc>
  <rcc rId="4542" sId="1">
    <oc r="J85">
      <f>SUM(J86:J86)</f>
    </oc>
    <nc r="J85"/>
  </rcc>
  <rcc rId="4543" sId="1">
    <oc r="K85">
      <f>SUM(K86:K86)</f>
    </oc>
    <nc r="K85"/>
  </rcc>
  <rcc rId="4544" sId="1">
    <oc r="L85">
      <f>SUM(L86:L86)</f>
    </oc>
    <nc r="L85"/>
  </rcc>
  <rcc rId="4545" sId="1">
    <oc r="M85">
      <f>SUM(M86:M86)</f>
    </oc>
    <nc r="M85"/>
  </rcc>
  <rcc rId="4546" sId="1">
    <oc r="N85">
      <f>SUM(N86:N86)</f>
    </oc>
    <nc r="N85"/>
  </rcc>
  <rcc rId="4547" sId="1">
    <oc r="O85">
      <f>SUM(O86:O86)</f>
    </oc>
    <nc r="O85"/>
  </rcc>
  <rcc rId="4548" sId="1">
    <oc r="P85">
      <f>SUM(P86:P86)</f>
    </oc>
    <nc r="P85"/>
  </rcc>
  <rcc rId="4549" sId="1">
    <oc r="Q85">
      <f>SUM(Q86:Q86)</f>
    </oc>
    <nc r="Q85"/>
  </rcc>
  <rcc rId="4550" sId="1">
    <oc r="R85">
      <f>SUM(R86:R86)</f>
    </oc>
    <nc r="R85"/>
  </rcc>
  <rcc rId="4551" sId="1">
    <oc r="S85">
      <f>SUM(S86:S86)</f>
    </oc>
    <nc r="S85"/>
  </rcc>
  <rcc rId="4552" sId="1">
    <oc r="T85">
      <f>SUM(T86:T86)</f>
    </oc>
    <nc r="T85"/>
  </rcc>
  <rcc rId="4553" sId="1">
    <oc r="U85">
      <f>SUM(U86:U86)</f>
    </oc>
    <nc r="U85"/>
  </rcc>
  <rcc rId="4554" sId="1">
    <oc r="V85">
      <f>SUM(V86:V86)</f>
    </oc>
    <nc r="V85"/>
  </rcc>
  <rcc rId="4555" sId="1">
    <oc r="W85">
      <f>SUM(W86:W86)</f>
    </oc>
    <nc r="W85"/>
  </rcc>
  <rcc rId="4556" sId="1">
    <oc r="X85">
      <f>SUM(X86:X86)</f>
    </oc>
    <nc r="X85"/>
  </rcc>
  <rcc rId="4557" sId="1">
    <oc r="Y85">
      <f>SUM(Y86:Y86)</f>
    </oc>
    <nc r="Y85"/>
  </rcc>
  <rcc rId="4558" sId="1">
    <oc r="Z85">
      <f>SUM(Z86:Z86)</f>
    </oc>
    <nc r="Z85"/>
  </rcc>
  <rcc rId="4559" sId="1">
    <oc r="AA85">
      <f>SUM(AA86:AA86)</f>
    </oc>
    <nc r="AA85"/>
  </rcc>
  <rcc rId="4560" sId="1">
    <oc r="AB85">
      <f>SUM(AB86:AB86)</f>
    </oc>
    <nc r="AB85"/>
  </rcc>
  <rcc rId="4561" sId="1">
    <oc r="AC85">
      <f>SUM(AC86:AC86)</f>
    </oc>
    <nc r="AC85"/>
  </rcc>
  <rcc rId="4562" sId="1">
    <oc r="AD85">
      <f>SUM(AD86:AD86)</f>
    </oc>
    <nc r="AD85"/>
  </rcc>
  <rcc rId="4563" sId="1">
    <oc r="AE85">
      <f>SUM(AE86:AE86)</f>
    </oc>
    <nc r="AE85"/>
  </rcc>
  <rcc rId="4564" sId="1">
    <oc r="AF85">
      <f>SUM(AF86:AF86)</f>
    </oc>
    <nc r="AF85"/>
  </rcc>
  <rcc rId="4565" sId="1">
    <oc r="AG85">
      <f>SUM(AG86:AG86)</f>
    </oc>
    <nc r="AG85"/>
  </rcc>
  <rcc rId="4566" sId="1">
    <oc r="C86" t="inlineStr">
      <is>
        <t>бюджет города Когалыма</t>
      </is>
    </oc>
    <nc r="C86"/>
  </rcc>
  <rcc rId="4567" sId="1">
    <oc r="D86">
      <f>SUM(J86,L86,N86,P86,R86,T86,V86,X86,Z86,AB86,AD86,AF86)</f>
    </oc>
    <nc r="D86"/>
  </rcc>
  <rcc rId="4568" sId="1">
    <oc r="E86">
      <f>J86+L86+N86+P86</f>
    </oc>
    <nc r="E86"/>
  </rcc>
  <rcc rId="4569" sId="1">
    <oc r="F86">
      <f>G86</f>
    </oc>
    <nc r="F86"/>
  </rcc>
  <rcc rId="4570" sId="1">
    <oc r="G86">
      <f>SUM(K86,M86,O86,Q86,S86,U86,W86,Y86,AA86,AC86,AE86,AG86)</f>
    </oc>
    <nc r="G86"/>
  </rcc>
  <rcc rId="4571" sId="1">
    <oc r="H86">
      <f>IFERROR(G86/D86*100,0)</f>
    </oc>
    <nc r="H86"/>
  </rcc>
  <rcc rId="4572" sId="1">
    <oc r="I86">
      <f>IFERROR(G86/E86*100,0)</f>
    </oc>
    <nc r="I86"/>
  </rcc>
  <rcc rId="4573" sId="1" numFmtId="4">
    <oc r="J86">
      <v>507.31400000000002</v>
    </oc>
    <nc r="J86"/>
  </rcc>
  <rcc rId="4574" sId="1" numFmtId="4">
    <oc r="K86">
      <v>507.31</v>
    </oc>
    <nc r="K86"/>
  </rcc>
  <rcc rId="4575" sId="1" numFmtId="4">
    <oc r="L86">
      <v>501.56599999999997</v>
    </oc>
    <nc r="L86"/>
  </rcc>
  <rcc rId="4576" sId="1" numFmtId="4">
    <oc r="M86">
      <v>0</v>
    </oc>
    <nc r="M86"/>
  </rcc>
  <rcc rId="4577" sId="1">
    <oc r="N86">
      <f>812.3+501.565</f>
    </oc>
    <nc r="N86"/>
  </rcc>
  <rcc rId="4578" sId="1" numFmtId="4">
    <oc r="O86">
      <v>1815.43</v>
    </oc>
    <nc r="O86"/>
  </rcc>
  <rcc rId="4579" sId="1" numFmtId="4">
    <oc r="P86">
      <v>500.54399999999998</v>
    </oc>
    <nc r="P86"/>
  </rcc>
  <rcc rId="4580" sId="1" numFmtId="4">
    <oc r="Q86">
      <v>500.54</v>
    </oc>
    <nc r="Q86"/>
  </rcc>
  <rcc rId="4581" sId="1" numFmtId="4">
    <oc r="R86">
      <v>790.45699999999999</v>
    </oc>
    <nc r="R86"/>
  </rcc>
  <rcc rId="4582" sId="1" numFmtId="4">
    <oc r="S86">
      <v>0</v>
    </oc>
    <nc r="S86"/>
  </rcc>
  <rcc rId="4583" sId="1" numFmtId="4">
    <oc r="T86">
      <v>886.39099999999996</v>
    </oc>
    <nc r="T86"/>
  </rcc>
  <rcc rId="4584" sId="1" numFmtId="4">
    <oc r="U86">
      <v>0</v>
    </oc>
    <nc r="U86"/>
  </rcc>
  <rcc rId="4585" sId="1" numFmtId="4">
    <oc r="V86">
      <v>180.77099999999999</v>
    </oc>
    <nc r="V86"/>
  </rcc>
  <rcc rId="4586" sId="1" numFmtId="4">
    <oc r="W86">
      <v>0</v>
    </oc>
    <nc r="W86"/>
  </rcc>
  <rcc rId="4587" sId="1" numFmtId="4">
    <oc r="X86">
      <v>182.27199999999999</v>
    </oc>
    <nc r="X86"/>
  </rcc>
  <rcc rId="4588" sId="1" numFmtId="4">
    <oc r="Y86">
      <v>0</v>
    </oc>
    <nc r="Y86"/>
  </rcc>
  <rcc rId="4589" sId="1" numFmtId="4">
    <oc r="Z86">
      <v>336.62</v>
    </oc>
    <nc r="Z86"/>
  </rcc>
  <rcc rId="4590" sId="1" numFmtId="4">
    <oc r="AA86">
      <v>0</v>
    </oc>
    <nc r="AA86"/>
  </rcc>
  <rcc rId="4591" sId="1" numFmtId="4">
    <oc r="AB86">
      <v>427.21699999999998</v>
    </oc>
    <nc r="AB86"/>
  </rcc>
  <rcc rId="4592" sId="1" numFmtId="4">
    <oc r="AC86">
      <v>0</v>
    </oc>
    <nc r="AC86"/>
  </rcc>
  <rcc rId="4593" sId="1" numFmtId="4">
    <oc r="AD86">
      <v>395.803</v>
    </oc>
    <nc r="AD86"/>
  </rcc>
  <rcc rId="4594" sId="1" numFmtId="4">
    <oc r="AE86">
      <v>0</v>
    </oc>
    <nc r="AE86"/>
  </rcc>
  <rcc rId="4595" sId="1" numFmtId="4">
    <oc r="AF86">
      <v>384.47800000000001</v>
    </oc>
    <nc r="AF86"/>
  </rcc>
  <rcc rId="4596" sId="1" numFmtId="4">
    <oc r="AG86">
      <v>0</v>
    </oc>
    <nc r="AG86"/>
  </rcc>
  <rcc rId="4597" sId="1">
    <oc r="B87" t="inlineStr">
      <is>
        <t>3.1.4.     Персонифицированное финансирование дополнительного образования детей</t>
      </is>
    </oc>
    <nc r="B87"/>
  </rcc>
  <rcc rId="4598" sId="1">
    <oc r="C87" t="inlineStr">
      <is>
        <t>Всего</t>
      </is>
    </oc>
    <nc r="C87"/>
  </rcc>
  <rcc rId="4599" sId="1">
    <oc r="D87">
      <f>D88</f>
    </oc>
    <nc r="D87"/>
  </rcc>
  <rcc rId="4600" sId="1">
    <oc r="E87">
      <f>E88</f>
    </oc>
    <nc r="E87"/>
  </rcc>
  <rcc rId="4601" sId="1">
    <oc r="F87">
      <f>F88</f>
    </oc>
    <nc r="F87"/>
  </rcc>
  <rcc rId="4602" sId="1">
    <oc r="G87">
      <f>G88</f>
    </oc>
    <nc r="G87"/>
  </rcc>
  <rcc rId="4603" sId="1">
    <oc r="H87">
      <f>IFERROR(G87/D87*100,0)</f>
    </oc>
    <nc r="H87"/>
  </rcc>
  <rcc rId="4604" sId="1">
    <oc r="I87">
      <f>IFERROR(G87/E87*100,0)</f>
    </oc>
    <nc r="I87"/>
  </rcc>
  <rcc rId="4605" sId="1">
    <oc r="J87">
      <f>SUM(J88:J88)</f>
    </oc>
    <nc r="J87"/>
  </rcc>
  <rcc rId="4606" sId="1">
    <oc r="K87">
      <f>SUM(K88:K88)</f>
    </oc>
    <nc r="K87"/>
  </rcc>
  <rcc rId="4607" sId="1">
    <oc r="L87">
      <f>SUM(L88:L88)</f>
    </oc>
    <nc r="L87"/>
  </rcc>
  <rcc rId="4608" sId="1">
    <oc r="M87">
      <f>SUM(M88:M88)</f>
    </oc>
    <nc r="M87"/>
  </rcc>
  <rcc rId="4609" sId="1">
    <oc r="N87">
      <f>SUM(N88:N88)</f>
    </oc>
    <nc r="N87"/>
  </rcc>
  <rcc rId="4610" sId="1">
    <oc r="O87">
      <f>SUM(O88:O88)</f>
    </oc>
    <nc r="O87"/>
  </rcc>
  <rcc rId="4611" sId="1">
    <oc r="P87">
      <f>SUM(P88:P88)</f>
    </oc>
    <nc r="P87"/>
  </rcc>
  <rcc rId="4612" sId="1">
    <oc r="Q87">
      <f>SUM(Q88:Q88)</f>
    </oc>
    <nc r="Q87"/>
  </rcc>
  <rcc rId="4613" sId="1">
    <oc r="R87">
      <f>SUM(R88:R88)</f>
    </oc>
    <nc r="R87"/>
  </rcc>
  <rcc rId="4614" sId="1">
    <oc r="S87">
      <f>SUM(S88:S88)</f>
    </oc>
    <nc r="S87"/>
  </rcc>
  <rcc rId="4615" sId="1">
    <oc r="T87">
      <f>SUM(T88:T88)</f>
    </oc>
    <nc r="T87"/>
  </rcc>
  <rcc rId="4616" sId="1">
    <oc r="U87">
      <f>SUM(U88:U88)</f>
    </oc>
    <nc r="U87"/>
  </rcc>
  <rcc rId="4617" sId="1">
    <oc r="V87">
      <f>SUM(V88:V88)</f>
    </oc>
    <nc r="V87"/>
  </rcc>
  <rcc rId="4618" sId="1">
    <oc r="W87">
      <f>SUM(W88:W88)</f>
    </oc>
    <nc r="W87"/>
  </rcc>
  <rcc rId="4619" sId="1">
    <oc r="X87">
      <f>SUM(X88:X88)</f>
    </oc>
    <nc r="X87"/>
  </rcc>
  <rcc rId="4620" sId="1">
    <oc r="Y87">
      <f>SUM(Y88:Y88)</f>
    </oc>
    <nc r="Y87"/>
  </rcc>
  <rcc rId="4621" sId="1">
    <oc r="Z87">
      <f>SUM(Z88:Z88)</f>
    </oc>
    <nc r="Z87"/>
  </rcc>
  <rcc rId="4622" sId="1">
    <oc r="AA87">
      <f>SUM(AA88:AA88)</f>
    </oc>
    <nc r="AA87"/>
  </rcc>
  <rcc rId="4623" sId="1">
    <oc r="AB87">
      <f>SUM(AB88:AB88)</f>
    </oc>
    <nc r="AB87"/>
  </rcc>
  <rcc rId="4624" sId="1">
    <oc r="AC87">
      <f>SUM(AC88:AC88)</f>
    </oc>
    <nc r="AC87"/>
  </rcc>
  <rcc rId="4625" sId="1">
    <oc r="AD87">
      <f>SUM(AD88:AD88)</f>
    </oc>
    <nc r="AD87"/>
  </rcc>
  <rcc rId="4626" sId="1">
    <oc r="AE87">
      <f>SUM(AE88:AE88)</f>
    </oc>
    <nc r="AE87"/>
  </rcc>
  <rcc rId="4627" sId="1">
    <oc r="AF87">
      <f>SUM(AF88:AF88)</f>
    </oc>
    <nc r="AF87"/>
  </rcc>
  <rcc rId="4628" sId="1">
    <oc r="AG87">
      <f>SUM(AG88:AG88)</f>
    </oc>
    <nc r="AG87"/>
  </rcc>
  <rcc rId="4629" sId="1">
    <oc r="C88" t="inlineStr">
      <is>
        <t>бюджет города Когалыма</t>
      </is>
    </oc>
    <nc r="C88"/>
  </rcc>
  <rcc rId="4630" sId="1">
    <oc r="D88">
      <f>SUM(J88,L88,N88,P88,R88,T88,V88,X88,Z88,AB88,AD88,AF88)</f>
    </oc>
    <nc r="D88"/>
  </rcc>
  <rcc rId="4631" sId="1">
    <oc r="E88">
      <f>J88+L88+N88+P88</f>
    </oc>
    <nc r="E88"/>
  </rcc>
  <rcc rId="4632" sId="1">
    <oc r="F88">
      <f>G88</f>
    </oc>
    <nc r="F88"/>
  </rcc>
  <rcc rId="4633" sId="1">
    <oc r="G88">
      <f>SUM(K88,M88,O88,Q88,S88,U88,W88,Y88,AA88,AC88,AE88,AG88)</f>
    </oc>
    <nc r="G88"/>
  </rcc>
  <rcc rId="4634" sId="1">
    <oc r="H88">
      <f>IFERROR(G88/D88*100,0)</f>
    </oc>
    <nc r="H88"/>
  </rcc>
  <rcc rId="4635" sId="1">
    <oc r="I88">
      <f>IFERROR(G88/E88*100,0)</f>
    </oc>
    <nc r="I88"/>
  </rcc>
  <rcc rId="4636" sId="1" numFmtId="4">
    <oc r="J88">
      <v>4918.777</v>
    </oc>
    <nc r="J88"/>
  </rcc>
  <rcc rId="4637" sId="1" numFmtId="4">
    <oc r="K88">
      <v>1264.77</v>
    </oc>
    <nc r="K88"/>
  </rcc>
  <rcc rId="4638" sId="1" numFmtId="4">
    <oc r="L88">
      <v>5887.23</v>
    </oc>
    <nc r="L88"/>
  </rcc>
  <rcc rId="4639" sId="1" numFmtId="4">
    <oc r="M88">
      <v>4835.0029999999997</v>
    </oc>
    <nc r="M88"/>
  </rcc>
  <rcc rId="4640" sId="1" numFmtId="4">
    <oc r="N88">
      <v>5601.8819999999996</v>
    </oc>
    <nc r="N88"/>
  </rcc>
  <rcc rId="4641" sId="1" numFmtId="4">
    <oc r="O88">
      <v>5362.5</v>
    </oc>
    <nc r="O88"/>
  </rcc>
  <rcc rId="4642" sId="1" numFmtId="4">
    <oc r="P88">
      <v>5558.4790000000003</v>
    </oc>
    <nc r="P88"/>
  </rcc>
  <rcc rId="4643" sId="1" numFmtId="4">
    <oc r="Q88">
      <v>5607.97</v>
    </oc>
    <nc r="Q88"/>
  </rcc>
  <rcc rId="4644" sId="1" numFmtId="4">
    <oc r="R88">
      <v>5533.6310000000003</v>
    </oc>
    <nc r="R88"/>
  </rcc>
  <rcc rId="4645" sId="1" numFmtId="4">
    <oc r="S88">
      <v>0</v>
    </oc>
    <nc r="S88"/>
  </rcc>
  <rcc rId="4646" sId="1" numFmtId="4">
    <oc r="T88">
      <v>4000</v>
    </oc>
    <nc r="T88"/>
  </rcc>
  <rcc rId="4647" sId="1" numFmtId="4">
    <oc r="U88">
      <v>0</v>
    </oc>
    <nc r="U88"/>
  </rcc>
  <rcc rId="4648" sId="1" numFmtId="4">
    <oc r="V88">
      <v>0</v>
    </oc>
    <nc r="V88"/>
  </rcc>
  <rcc rId="4649" sId="1" numFmtId="4">
    <oc r="W88">
      <v>0</v>
    </oc>
    <nc r="W88"/>
  </rcc>
  <rcc rId="4650" sId="1" numFmtId="4">
    <oc r="X88">
      <v>0</v>
    </oc>
    <nc r="X88"/>
  </rcc>
  <rcc rId="4651" sId="1" numFmtId="4">
    <oc r="Y88">
      <v>0</v>
    </oc>
    <nc r="Y88"/>
  </rcc>
  <rcc rId="4652" sId="1" numFmtId="4">
    <oc r="Z88">
      <v>0</v>
    </oc>
    <nc r="Z88"/>
  </rcc>
  <rcc rId="4653" sId="1" numFmtId="4">
    <oc r="AA88">
      <v>0</v>
    </oc>
    <nc r="AA88"/>
  </rcc>
  <rcc rId="4654" sId="1" numFmtId="4">
    <oc r="AB88">
      <v>10300</v>
    </oc>
    <nc r="AB88"/>
  </rcc>
  <rcc rId="4655" sId="1" numFmtId="4">
    <oc r="AC88">
      <v>0</v>
    </oc>
    <nc r="AC88"/>
  </rcc>
  <rcc rId="4656" sId="1" numFmtId="4">
    <oc r="AD88">
      <v>5000</v>
    </oc>
    <nc r="AD88"/>
  </rcc>
  <rcc rId="4657" sId="1" numFmtId="4">
    <oc r="AE88">
      <v>0</v>
    </oc>
    <nc r="AE88"/>
  </rcc>
  <rcc rId="4658" sId="1" numFmtId="4">
    <oc r="AF88">
      <v>9287.2999999999993</v>
    </oc>
    <nc r="AF88"/>
  </rcc>
  <rcc rId="4659" sId="1" numFmtId="4">
    <oc r="AG88">
      <v>0</v>
    </oc>
    <nc r="AG88"/>
  </rcc>
  <rcc rId="4660" sId="1">
    <oc r="B89" t="inlineStr">
      <is>
        <t>3.1.5.     Поддержка немуниципальных организаций (коммерческих,
некоммерческих), осуществляющих деятельность в сфере образования</t>
      </is>
    </oc>
    <nc r="B89"/>
  </rcc>
  <rcc rId="4661" sId="1">
    <oc r="C89" t="inlineStr">
      <is>
        <t>Всего</t>
      </is>
    </oc>
    <nc r="C89"/>
  </rcc>
  <rcc rId="4662" sId="1">
    <oc r="D89">
      <f>D90</f>
    </oc>
    <nc r="D89"/>
  </rcc>
  <rcc rId="4663" sId="1">
    <oc r="E89">
      <f>E90</f>
    </oc>
    <nc r="E89"/>
  </rcc>
  <rcc rId="4664" sId="1">
    <oc r="F89">
      <f>F90</f>
    </oc>
    <nc r="F89"/>
  </rcc>
  <rcc rId="4665" sId="1">
    <oc r="G89">
      <f>G90</f>
    </oc>
    <nc r="G89"/>
  </rcc>
  <rcc rId="4666" sId="1">
    <oc r="H89">
      <f>IFERROR(G89/D89*100,0)</f>
    </oc>
    <nc r="H89"/>
  </rcc>
  <rcc rId="4667" sId="1">
    <oc r="I89">
      <f>IFERROR(G89/E89*100,0)</f>
    </oc>
    <nc r="I89"/>
  </rcc>
  <rcc rId="4668" sId="1">
    <oc r="J89">
      <f>SUM(J90:J90)</f>
    </oc>
    <nc r="J89"/>
  </rcc>
  <rcc rId="4669" sId="1">
    <oc r="K89">
      <f>SUM(K90:K90)</f>
    </oc>
    <nc r="K89"/>
  </rcc>
  <rcc rId="4670" sId="1">
    <oc r="L89">
      <f>SUM(L90:L90)</f>
    </oc>
    <nc r="L89"/>
  </rcc>
  <rcc rId="4671" sId="1">
    <oc r="M89">
      <f>SUM(M90:M90)</f>
    </oc>
    <nc r="M89"/>
  </rcc>
  <rcc rId="4672" sId="1">
    <oc r="N89">
      <f>SUM(N90:N90)</f>
    </oc>
    <nc r="N89"/>
  </rcc>
  <rcc rId="4673" sId="1">
    <oc r="O89">
      <f>SUM(O90:O90)</f>
    </oc>
    <nc r="O89"/>
  </rcc>
  <rcc rId="4674" sId="1">
    <oc r="P89">
      <f>SUM(P90:P90)</f>
    </oc>
    <nc r="P89"/>
  </rcc>
  <rcc rId="4675" sId="1">
    <oc r="Q89">
      <f>SUM(Q90:Q90)</f>
    </oc>
    <nc r="Q89"/>
  </rcc>
  <rcc rId="4676" sId="1">
    <oc r="R89">
      <f>SUM(R90:R90)</f>
    </oc>
    <nc r="R89"/>
  </rcc>
  <rcc rId="4677" sId="1">
    <oc r="S89">
      <f>SUM(S90:S90)</f>
    </oc>
    <nc r="S89"/>
  </rcc>
  <rcc rId="4678" sId="1">
    <oc r="T89">
      <f>SUM(T90:T90)</f>
    </oc>
    <nc r="T89"/>
  </rcc>
  <rcc rId="4679" sId="1">
    <oc r="U89">
      <f>SUM(U90:U90)</f>
    </oc>
    <nc r="U89"/>
  </rcc>
  <rcc rId="4680" sId="1">
    <oc r="V89">
      <f>SUM(V90:V90)</f>
    </oc>
    <nc r="V89"/>
  </rcc>
  <rcc rId="4681" sId="1">
    <oc r="W89">
      <f>SUM(W90:W90)</f>
    </oc>
    <nc r="W89"/>
  </rcc>
  <rcc rId="4682" sId="1">
    <oc r="X89">
      <f>SUM(X90:X90)</f>
    </oc>
    <nc r="X89"/>
  </rcc>
  <rcc rId="4683" sId="1">
    <oc r="Y89">
      <f>SUM(Y90:Y90)</f>
    </oc>
    <nc r="Y89"/>
  </rcc>
  <rcc rId="4684" sId="1">
    <oc r="Z89">
      <f>SUM(Z90:Z90)</f>
    </oc>
    <nc r="Z89"/>
  </rcc>
  <rcc rId="4685" sId="1">
    <oc r="AA89">
      <f>SUM(AA90:AA90)</f>
    </oc>
    <nc r="AA89"/>
  </rcc>
  <rcc rId="4686" sId="1">
    <oc r="AB89">
      <f>SUM(AB90:AB90)</f>
    </oc>
    <nc r="AB89"/>
  </rcc>
  <rcc rId="4687" sId="1">
    <oc r="AC89">
      <f>SUM(AC90:AC90)</f>
    </oc>
    <nc r="AC89"/>
  </rcc>
  <rcc rId="4688" sId="1">
    <oc r="AD89">
      <f>SUM(AD90:AD90)</f>
    </oc>
    <nc r="AD89"/>
  </rcc>
  <rcc rId="4689" sId="1">
    <oc r="AE89">
      <f>SUM(AE90:AE90)</f>
    </oc>
    <nc r="AE89"/>
  </rcc>
  <rcc rId="4690" sId="1">
    <oc r="AF89">
      <f>SUM(AF90:AF90)</f>
    </oc>
    <nc r="AF89"/>
  </rcc>
  <rcc rId="4691" sId="1">
    <oc r="AG89">
      <f>SUM(AG90:AG90)</f>
    </oc>
    <nc r="AG89"/>
  </rcc>
  <rcc rId="4692" sId="1">
    <oc r="C90" t="inlineStr">
      <is>
        <t>бюджет города Когалыма</t>
      </is>
    </oc>
    <nc r="C90"/>
  </rcc>
  <rcc rId="4693" sId="1">
    <oc r="D90">
      <f>SUM(J90,L90,N90,P90,R90,T90,V90,X90,Z90,AB90,AD90,AF90)</f>
    </oc>
    <nc r="D90"/>
  </rcc>
  <rcc rId="4694" sId="1">
    <oc r="E90">
      <f>J90</f>
    </oc>
    <nc r="E90"/>
  </rcc>
  <rcc rId="4695" sId="1">
    <oc r="F90">
      <f>G90</f>
    </oc>
    <nc r="F90"/>
  </rcc>
  <rcc rId="4696" sId="1">
    <oc r="G90">
      <f>SUM(K90,M90,O90,Q90,S90,U90,W90,Y90,AA90,AC90,AE90,AG90)</f>
    </oc>
    <nc r="G90"/>
  </rcc>
  <rcc rId="4697" sId="1">
    <oc r="H90">
      <f>IFERROR(G90/D90*100,0)</f>
    </oc>
    <nc r="H90"/>
  </rcc>
  <rcc rId="4698" sId="1">
    <oc r="I90">
      <f>IFERROR(G90/E90*100,0)</f>
    </oc>
    <nc r="I90"/>
  </rcc>
  <rcc rId="4699" sId="1" numFmtId="4">
    <oc r="J90">
      <v>7859.3</v>
    </oc>
    <nc r="J90"/>
  </rcc>
  <rcc rId="4700" sId="1" numFmtId="4">
    <oc r="K90">
      <v>7859.3</v>
    </oc>
    <nc r="K90"/>
  </rcc>
  <rcc rId="4701" sId="1" numFmtId="4">
    <oc r="L90">
      <v>0</v>
    </oc>
    <nc r="L90"/>
  </rcc>
  <rcc rId="4702" sId="1" numFmtId="4">
    <oc r="M90">
      <v>0</v>
    </oc>
    <nc r="M90"/>
  </rcc>
  <rcc rId="4703" sId="1" numFmtId="4">
    <oc r="N90">
      <v>0</v>
    </oc>
    <nc r="N90"/>
  </rcc>
  <rcc rId="4704" sId="1" numFmtId="4">
    <oc r="O90">
      <v>0</v>
    </oc>
    <nc r="O90"/>
  </rcc>
  <rcc rId="4705" sId="1" numFmtId="4">
    <oc r="P90">
      <v>0</v>
    </oc>
    <nc r="P90"/>
  </rcc>
  <rcc rId="4706" sId="1" numFmtId="4">
    <oc r="Q90">
      <v>0</v>
    </oc>
    <nc r="Q90"/>
  </rcc>
  <rcc rId="4707" sId="1" numFmtId="4">
    <oc r="R90">
      <v>0</v>
    </oc>
    <nc r="R90"/>
  </rcc>
  <rcc rId="4708" sId="1" numFmtId="4">
    <oc r="S90">
      <v>0</v>
    </oc>
    <nc r="S90"/>
  </rcc>
  <rcc rId="4709" sId="1" numFmtId="4">
    <oc r="T90">
      <v>0</v>
    </oc>
    <nc r="T90"/>
  </rcc>
  <rcc rId="4710" sId="1" numFmtId="4">
    <oc r="U90">
      <v>0</v>
    </oc>
    <nc r="U90"/>
  </rcc>
  <rcc rId="4711" sId="1" numFmtId="4">
    <oc r="V90">
      <v>0</v>
    </oc>
    <nc r="V90"/>
  </rcc>
  <rcc rId="4712" sId="1" numFmtId="4">
    <oc r="W90">
      <v>0</v>
    </oc>
    <nc r="W90"/>
  </rcc>
  <rcc rId="4713" sId="1" numFmtId="4">
    <oc r="X90">
      <v>0</v>
    </oc>
    <nc r="X90"/>
  </rcc>
  <rcc rId="4714" sId="1" numFmtId="4">
    <oc r="Y90">
      <v>0</v>
    </oc>
    <nc r="Y90"/>
  </rcc>
  <rcc rId="4715" sId="1" numFmtId="4">
    <oc r="Z90">
      <v>0</v>
    </oc>
    <nc r="Z90"/>
  </rcc>
  <rcc rId="4716" sId="1" numFmtId="4">
    <oc r="AA90">
      <v>0</v>
    </oc>
    <nc r="AA90"/>
  </rcc>
  <rcc rId="4717" sId="1" numFmtId="4">
    <oc r="AB90">
      <v>0</v>
    </oc>
    <nc r="AB90"/>
  </rcc>
  <rcc rId="4718" sId="1" numFmtId="4">
    <oc r="AC90">
      <v>0</v>
    </oc>
    <nc r="AC90"/>
  </rcc>
  <rcc rId="4719" sId="1" numFmtId="4">
    <oc r="AD90">
      <v>0</v>
    </oc>
    <nc r="AD90"/>
  </rcc>
  <rcc rId="4720" sId="1" numFmtId="4">
    <oc r="AE90">
      <v>0</v>
    </oc>
    <nc r="AE90"/>
  </rcc>
  <rcc rId="4721" sId="1" numFmtId="4">
    <oc r="AF90">
      <v>0</v>
    </oc>
    <nc r="AF90"/>
  </rcc>
  <rcc rId="4722" sId="1" numFmtId="4">
    <oc r="AG90">
      <v>0</v>
    </oc>
    <nc r="AG90"/>
  </rcc>
  <rcc rId="4723" sId="1">
    <oc r="B91" t="inlineStr">
      <is>
        <t>Структурные элементы, не входящие в направления (подпрограммы)</t>
      </is>
    </oc>
    <nc r="B91"/>
  </rcc>
  <rcc rId="4724" sId="1">
    <oc r="A92" t="inlineStr">
      <is>
        <t xml:space="preserve"> 3.1. </t>
      </is>
    </oc>
    <nc r="A92"/>
  </rcc>
  <rcc rId="4725" sId="1">
    <oc r="B92" t="inlineStr">
      <is>
        <t>Комплекс процессных мероприятий «Комплексная безопасность образовательных организаций, подведомственных Управлению образования» / Создание современных условий для организации безопасного
образовательного процесса всего, в том числе:</t>
      </is>
    </oc>
    <nc r="B92"/>
  </rcc>
  <rcc rId="4726" sId="1">
    <oc r="C92" t="inlineStr">
      <is>
        <t>Всего</t>
      </is>
    </oc>
    <nc r="C92"/>
  </rcc>
  <rcc rId="4727" sId="1">
    <oc r="D92">
      <f>D93</f>
    </oc>
    <nc r="D92"/>
  </rcc>
  <rcc rId="4728" sId="1">
    <oc r="E92">
      <f>E93</f>
    </oc>
    <nc r="E92"/>
  </rcc>
  <rcc rId="4729" sId="1">
    <oc r="F92">
      <f>F93</f>
    </oc>
    <nc r="F92"/>
  </rcc>
  <rcc rId="4730" sId="1">
    <oc r="G92">
      <f>G93</f>
    </oc>
    <nc r="G92"/>
  </rcc>
  <rcc rId="4731" sId="1">
    <oc r="H92">
      <f>IFERROR(G92/D92*100,0)</f>
    </oc>
    <nc r="H92"/>
  </rcc>
  <rcc rId="4732" sId="1">
    <oc r="I92">
      <f>IFERROR(G92/E92*100,0)</f>
    </oc>
    <nc r="I92"/>
  </rcc>
  <rcc rId="4733" sId="1">
    <oc r="J92">
      <f>SUM(J93:J93)</f>
    </oc>
    <nc r="J92"/>
  </rcc>
  <rcc rId="4734" sId="1">
    <oc r="K92">
      <f>SUM(K93:K93)</f>
    </oc>
    <nc r="K92"/>
  </rcc>
  <rcc rId="4735" sId="1">
    <oc r="L92">
      <f>SUM(L93:L93)</f>
    </oc>
    <nc r="L92"/>
  </rcc>
  <rcc rId="4736" sId="1">
    <oc r="M92">
      <f>SUM(M93:M93)</f>
    </oc>
    <nc r="M92"/>
  </rcc>
  <rcc rId="4737" sId="1">
    <oc r="N92">
      <f>SUM(N93:N93)</f>
    </oc>
    <nc r="N92"/>
  </rcc>
  <rcc rId="4738" sId="1">
    <oc r="O92">
      <f>SUM(O93:O93)</f>
    </oc>
    <nc r="O92"/>
  </rcc>
  <rcc rId="4739" sId="1">
    <oc r="P92">
      <f>SUM(P93:P93)</f>
    </oc>
    <nc r="P92"/>
  </rcc>
  <rcc rId="4740" sId="1">
    <oc r="Q92">
      <f>SUM(Q93:Q93)</f>
    </oc>
    <nc r="Q92"/>
  </rcc>
  <rcc rId="4741" sId="1">
    <oc r="R92">
      <f>SUM(R93:R93)</f>
    </oc>
    <nc r="R92"/>
  </rcc>
  <rcc rId="4742" sId="1">
    <oc r="S92">
      <f>SUM(S93:S93)</f>
    </oc>
    <nc r="S92"/>
  </rcc>
  <rcc rId="4743" sId="1">
    <oc r="T92">
      <f>SUM(T93:T93)</f>
    </oc>
    <nc r="T92"/>
  </rcc>
  <rcc rId="4744" sId="1">
    <oc r="U92">
      <f>SUM(U93:U93)</f>
    </oc>
    <nc r="U92"/>
  </rcc>
  <rcc rId="4745" sId="1">
    <oc r="V92">
      <f>SUM(V93:V93)</f>
    </oc>
    <nc r="V92"/>
  </rcc>
  <rcc rId="4746" sId="1">
    <oc r="W92">
      <f>SUM(W93:W93)</f>
    </oc>
    <nc r="W92"/>
  </rcc>
  <rcc rId="4747" sId="1">
    <oc r="X92">
      <f>SUM(X93:X93)</f>
    </oc>
    <nc r="X92"/>
  </rcc>
  <rcc rId="4748" sId="1">
    <oc r="Y92">
      <f>SUM(Y93:Y93)</f>
    </oc>
    <nc r="Y92"/>
  </rcc>
  <rcc rId="4749" sId="1">
    <oc r="Z92">
      <f>SUM(Z93:Z93)</f>
    </oc>
    <nc r="Z92"/>
  </rcc>
  <rcc rId="4750" sId="1">
    <oc r="AA92">
      <f>SUM(AA93:AA93)</f>
    </oc>
    <nc r="AA92"/>
  </rcc>
  <rcc rId="4751" sId="1">
    <oc r="AB92">
      <f>SUM(AB93:AB93)</f>
    </oc>
    <nc r="AB92"/>
  </rcc>
  <rcc rId="4752" sId="1">
    <oc r="AC92">
      <f>SUM(AC93:AC93)</f>
    </oc>
    <nc r="AC92"/>
  </rcc>
  <rcc rId="4753" sId="1">
    <oc r="AD92">
      <f>SUM(AD93:AD93)</f>
    </oc>
    <nc r="AD92"/>
  </rcc>
  <rcc rId="4754" sId="1">
    <oc r="AE92">
      <f>SUM(AE93:AE93)</f>
    </oc>
    <nc r="AE92"/>
  </rcc>
  <rcc rId="4755" sId="1">
    <oc r="AF92">
      <f>SUM(AF93:AF93)</f>
    </oc>
    <nc r="AF92"/>
  </rcc>
  <rcc rId="4756" sId="1">
    <oc r="AG92">
      <f>SUM(AG93:AG93)</f>
    </oc>
    <nc r="AG92"/>
  </rcc>
  <rcc rId="4757" sId="1">
    <oc r="C93" t="inlineStr">
      <is>
        <t>бюджет города Когалыма</t>
      </is>
    </oc>
    <nc r="C93"/>
  </rcc>
  <rcc rId="4758" sId="1">
    <oc r="D93">
      <f>SUM(J93,L93,N93,P93,R93,T93,V93,X93,Z93,AB93,AD93,AF93)</f>
    </oc>
    <nc r="D93"/>
  </rcc>
  <rcc rId="4759" sId="1">
    <oc r="E93">
      <f>J93+L93+N93</f>
    </oc>
    <nc r="E93"/>
  </rcc>
  <rcc rId="4760" sId="1">
    <oc r="F93">
      <f>G93</f>
    </oc>
    <nc r="F93"/>
  </rcc>
  <rcc rId="4761" sId="1">
    <oc r="G93">
      <f>SUM(K93,M93,O93,Q93,S93,U93,W93,Y93,AA93,AC93,AE93,AG93)</f>
    </oc>
    <nc r="G93"/>
  </rcc>
  <rcc rId="4762" sId="1">
    <oc r="H93">
      <f>IFERROR(G93/D93*100,0)</f>
    </oc>
    <nc r="H93"/>
  </rcc>
  <rcc rId="4763" sId="1">
    <oc r="I93">
      <f>IFERROR(G93/E93*100,0)</f>
    </oc>
    <nc r="I93"/>
  </rcc>
  <rcc rId="4764" sId="1">
    <oc r="J93">
      <f>J95+J97</f>
    </oc>
    <nc r="J93"/>
  </rcc>
  <rcc rId="4765" sId="1">
    <oc r="K93">
      <f>K95+K97</f>
    </oc>
    <nc r="K93"/>
  </rcc>
  <rcc rId="4766" sId="1">
    <oc r="L93">
      <f>L95+L97</f>
    </oc>
    <nc r="L93"/>
  </rcc>
  <rcc rId="4767" sId="1">
    <oc r="M93">
      <f>M95+M97</f>
    </oc>
    <nc r="M93"/>
  </rcc>
  <rcc rId="4768" sId="1">
    <oc r="N93">
      <f>N95+N97</f>
    </oc>
    <nc r="N93"/>
  </rcc>
  <rcc rId="4769" sId="1">
    <oc r="O93">
      <f>O95+O97</f>
    </oc>
    <nc r="O93"/>
  </rcc>
  <rcc rId="4770" sId="1">
    <oc r="P93">
      <f>P95+P97</f>
    </oc>
    <nc r="P93"/>
  </rcc>
  <rcc rId="4771" sId="1">
    <oc r="Q93">
      <f>Q95+Q97</f>
    </oc>
    <nc r="Q93"/>
  </rcc>
  <rcc rId="4772" sId="1">
    <oc r="R93">
      <f>R95+R97</f>
    </oc>
    <nc r="R93"/>
  </rcc>
  <rcc rId="4773" sId="1">
    <oc r="S93">
      <f>S95+S97</f>
    </oc>
    <nc r="S93"/>
  </rcc>
  <rcc rId="4774" sId="1">
    <oc r="T93">
      <f>T95+T97</f>
    </oc>
    <nc r="T93"/>
  </rcc>
  <rcc rId="4775" sId="1">
    <oc r="U93">
      <f>U95+U97</f>
    </oc>
    <nc r="U93"/>
  </rcc>
  <rcc rId="4776" sId="1">
    <oc r="V93">
      <f>V95+V97</f>
    </oc>
    <nc r="V93"/>
  </rcc>
  <rcc rId="4777" sId="1">
    <oc r="W93">
      <f>W95+W97</f>
    </oc>
    <nc r="W93"/>
  </rcc>
  <rcc rId="4778" sId="1">
    <oc r="X93">
      <f>X95+X97</f>
    </oc>
    <nc r="X93"/>
  </rcc>
  <rcc rId="4779" sId="1">
    <oc r="Y93">
      <f>Y95+Y97</f>
    </oc>
    <nc r="Y93"/>
  </rcc>
  <rcc rId="4780" sId="1">
    <oc r="Z93">
      <f>Z95+Z97</f>
    </oc>
    <nc r="Z93"/>
  </rcc>
  <rcc rId="4781" sId="1">
    <oc r="AA93">
      <f>AA95+AA97</f>
    </oc>
    <nc r="AA93"/>
  </rcc>
  <rcc rId="4782" sId="1">
    <oc r="AB93">
      <f>AB95+AB97</f>
    </oc>
    <nc r="AB93"/>
  </rcc>
  <rcc rId="4783" sId="1">
    <oc r="AC93">
      <f>AC95+AC97</f>
    </oc>
    <nc r="AC93"/>
  </rcc>
  <rcc rId="4784" sId="1">
    <oc r="AD93">
      <f>AD95+AD97</f>
    </oc>
    <nc r="AD93"/>
  </rcc>
  <rcc rId="4785" sId="1">
    <oc r="AE93">
      <f>AE95+AE97</f>
    </oc>
    <nc r="AE93"/>
  </rcc>
  <rcc rId="4786" sId="1">
    <oc r="AF93">
      <f>AF95+AF97</f>
    </oc>
    <nc r="AF93"/>
  </rcc>
  <rcc rId="4787" sId="1">
    <oc r="AG93">
      <f>AG95+AG97</f>
    </oc>
    <nc r="AG93"/>
  </rcc>
  <rcc rId="4788" sId="1">
    <oc r="B94" t="inlineStr">
      <is>
        <t>4.1.1.   Обеспечение комплексной безопасности и комфортных условий
образовательной деятельности в учреждениях и организациях
общего и дополнительного образования</t>
      </is>
    </oc>
    <nc r="B94"/>
  </rcc>
  <rcc rId="4789" sId="1">
    <oc r="C94" t="inlineStr">
      <is>
        <t>Всего</t>
      </is>
    </oc>
    <nc r="C94"/>
  </rcc>
  <rcc rId="4790" sId="1">
    <oc r="D94">
      <f>D95</f>
    </oc>
    <nc r="D94"/>
  </rcc>
  <rcc rId="4791" sId="1">
    <oc r="E94">
      <f>E95</f>
    </oc>
    <nc r="E94"/>
  </rcc>
  <rcc rId="4792" sId="1">
    <oc r="F94">
      <f>F95</f>
    </oc>
    <nc r="F94"/>
  </rcc>
  <rcc rId="4793" sId="1">
    <oc r="G94">
      <f>G95</f>
    </oc>
    <nc r="G94"/>
  </rcc>
  <rcc rId="4794" sId="1">
    <oc r="H94">
      <f>IFERROR(G94/D94*100,0)</f>
    </oc>
    <nc r="H94"/>
  </rcc>
  <rcc rId="4795" sId="1">
    <oc r="I94">
      <f>IFERROR(G94/E94*100,0)</f>
    </oc>
    <nc r="I94"/>
  </rcc>
  <rcc rId="4796" sId="1">
    <oc r="J94">
      <f>SUM(J95:J95)</f>
    </oc>
    <nc r="J94"/>
  </rcc>
  <rcc rId="4797" sId="1">
    <oc r="K94">
      <f>SUM(K95:K95)</f>
    </oc>
    <nc r="K94"/>
  </rcc>
  <rcc rId="4798" sId="1">
    <oc r="L94">
      <f>SUM(L95:L95)</f>
    </oc>
    <nc r="L94"/>
  </rcc>
  <rcc rId="4799" sId="1">
    <oc r="M94">
      <f>SUM(M95:M95)</f>
    </oc>
    <nc r="M94"/>
  </rcc>
  <rcc rId="4800" sId="1">
    <oc r="N94">
      <f>SUM(N95:N95)</f>
    </oc>
    <nc r="N94"/>
  </rcc>
  <rcc rId="4801" sId="1">
    <oc r="O94">
      <f>SUM(O95:O95)</f>
    </oc>
    <nc r="O94"/>
  </rcc>
  <rcc rId="4802" sId="1">
    <oc r="P94">
      <f>SUM(P95:P95)</f>
    </oc>
    <nc r="P94"/>
  </rcc>
  <rcc rId="4803" sId="1">
    <oc r="Q94">
      <f>SUM(Q95:Q95)</f>
    </oc>
    <nc r="Q94"/>
  </rcc>
  <rcc rId="4804" sId="1">
    <oc r="R94">
      <f>SUM(R95:R95)</f>
    </oc>
    <nc r="R94"/>
  </rcc>
  <rcc rId="4805" sId="1">
    <oc r="S94">
      <f>SUM(S95:S95)</f>
    </oc>
    <nc r="S94"/>
  </rcc>
  <rcc rId="4806" sId="1">
    <oc r="T94">
      <f>SUM(T95:T95)</f>
    </oc>
    <nc r="T94"/>
  </rcc>
  <rcc rId="4807" sId="1">
    <oc r="U94">
      <f>SUM(U95:U95)</f>
    </oc>
    <nc r="U94"/>
  </rcc>
  <rcc rId="4808" sId="1">
    <oc r="V94">
      <f>SUM(V95:V95)</f>
    </oc>
    <nc r="V94"/>
  </rcc>
  <rcc rId="4809" sId="1">
    <oc r="W94">
      <f>SUM(W95:W95)</f>
    </oc>
    <nc r="W94"/>
  </rcc>
  <rcc rId="4810" sId="1">
    <oc r="X94">
      <f>SUM(X95:X95)</f>
    </oc>
    <nc r="X94"/>
  </rcc>
  <rcc rId="4811" sId="1">
    <oc r="Y94">
      <f>SUM(Y95:Y95)</f>
    </oc>
    <nc r="Y94"/>
  </rcc>
  <rcc rId="4812" sId="1">
    <oc r="Z94">
      <f>SUM(Z95:Z95)</f>
    </oc>
    <nc r="Z94"/>
  </rcc>
  <rcc rId="4813" sId="1">
    <oc r="AA94">
      <f>SUM(AA95:AA95)</f>
    </oc>
    <nc r="AA94"/>
  </rcc>
  <rcc rId="4814" sId="1">
    <oc r="AB94">
      <f>SUM(AB95:AB95)</f>
    </oc>
    <nc r="AB94"/>
  </rcc>
  <rcc rId="4815" sId="1">
    <oc r="AC94">
      <f>SUM(AC95:AC95)</f>
    </oc>
    <nc r="AC94"/>
  </rcc>
  <rcc rId="4816" sId="1">
    <oc r="AD94">
      <f>SUM(AD95:AD95)</f>
    </oc>
    <nc r="AD94"/>
  </rcc>
  <rcc rId="4817" sId="1">
    <oc r="AE94">
      <f>SUM(AE95:AE95)</f>
    </oc>
    <nc r="AE94"/>
  </rcc>
  <rcc rId="4818" sId="1">
    <oc r="AF94">
      <f>SUM(AF95:AF95)</f>
    </oc>
    <nc r="AF94"/>
  </rcc>
  <rcc rId="4819" sId="1">
    <oc r="AG94">
      <f>SUM(AG95:AG95)</f>
    </oc>
    <nc r="AG94"/>
  </rcc>
  <rcc rId="4820" sId="1">
    <oc r="C95" t="inlineStr">
      <is>
        <t>бюджет города Когалыма</t>
      </is>
    </oc>
    <nc r="C95"/>
  </rcc>
  <rcc rId="4821" sId="1">
    <oc r="D95">
      <f>SUM(J95,L95,N95,P95,R95,T95,V95,X95,Z95,AB95,AD95,AF95)</f>
    </oc>
    <nc r="D95"/>
  </rcc>
  <rcc rId="4822" sId="1">
    <oc r="E95">
      <f>J95+L95+N95</f>
    </oc>
    <nc r="E95"/>
  </rcc>
  <rcc rId="4823" sId="1">
    <oc r="F95">
      <f>G95</f>
    </oc>
    <nc r="F95"/>
  </rcc>
  <rcc rId="4824" sId="1">
    <oc r="G95">
      <f>SUM(K95,M95,O95,Q95,S95,U95,W95,Y95,AA95,AC95,AE95,AG95)</f>
    </oc>
    <nc r="G95"/>
  </rcc>
  <rcc rId="4825" sId="1">
    <oc r="H95">
      <f>IFERROR(G95/D95*100,0)</f>
    </oc>
    <nc r="H95"/>
  </rcc>
  <rcc rId="4826" sId="1">
    <oc r="I95">
      <f>IFERROR(G95/E95*100,0)</f>
    </oc>
    <nc r="I95"/>
  </rcc>
  <rcc rId="4827" sId="1" numFmtId="4">
    <oc r="J95">
      <v>2080.7109999999998</v>
    </oc>
    <nc r="J95"/>
  </rcc>
  <rcc rId="4828" sId="1" numFmtId="4">
    <oc r="K95">
      <v>2080.71</v>
    </oc>
    <nc r="K95"/>
  </rcc>
  <rcc rId="4829" sId="1">
    <oc r="L95">
      <f>1435.773+905.289</f>
    </oc>
    <nc r="L95"/>
  </rcc>
  <rcc rId="4830" sId="1" numFmtId="4">
    <oc r="M95">
      <v>2341.0630000000001</v>
    </oc>
    <nc r="M95"/>
  </rcc>
  <rcc rId="4831" sId="1" numFmtId="4">
    <oc r="N95">
      <v>3158.08</v>
    </oc>
    <nc r="N95"/>
  </rcc>
  <rcc rId="4832" sId="1" numFmtId="4">
    <oc r="O95">
      <v>3158.08</v>
    </oc>
    <nc r="O95"/>
  </rcc>
  <rcc rId="4833" sId="1" numFmtId="4">
    <oc r="P95">
      <v>500</v>
    </oc>
    <nc r="P95"/>
  </rcc>
  <rcc rId="4834" sId="1" numFmtId="4">
    <oc r="Q95">
      <v>0</v>
    </oc>
    <nc r="Q95"/>
  </rcc>
  <rcc rId="4835" sId="1" numFmtId="4">
    <oc r="R95">
      <v>0</v>
    </oc>
    <nc r="R95"/>
  </rcc>
  <rcc rId="4836" sId="1" numFmtId="4">
    <oc r="S95">
      <v>0</v>
    </oc>
    <nc r="S95"/>
  </rcc>
  <rcc rId="4837" sId="1" numFmtId="4">
    <oc r="T95">
      <v>1297.72</v>
    </oc>
    <nc r="T95"/>
  </rcc>
  <rcc rId="4838" sId="1" numFmtId="4">
    <oc r="U95">
      <v>0</v>
    </oc>
    <nc r="U95"/>
  </rcc>
  <rcc rId="4839" sId="1" numFmtId="4">
    <oc r="V95">
      <v>0</v>
    </oc>
    <nc r="V95"/>
  </rcc>
  <rcc rId="4840" sId="1" numFmtId="4">
    <oc r="W95">
      <v>0</v>
    </oc>
    <nc r="W95"/>
  </rcc>
  <rcc rId="4841" sId="1">
    <oc r="X95">
      <f>12421.63+44756-4000</f>
    </oc>
    <nc r="X95"/>
  </rcc>
  <rcc rId="4842" sId="1" numFmtId="4">
    <oc r="Y95">
      <v>0</v>
    </oc>
    <nc r="Y95"/>
  </rcc>
  <rcc rId="4843" sId="1" numFmtId="4">
    <oc r="Z95">
      <v>0</v>
    </oc>
    <nc r="Z95"/>
  </rcc>
  <rcc rId="4844" sId="1" numFmtId="4">
    <oc r="AA95">
      <v>0</v>
    </oc>
    <nc r="AA95"/>
  </rcc>
  <rcc rId="4845" sId="1" numFmtId="4">
    <oc r="AB95">
      <v>0</v>
    </oc>
    <nc r="AB95"/>
  </rcc>
  <rcc rId="4846" sId="1" numFmtId="4">
    <oc r="AC95">
      <v>0</v>
    </oc>
    <nc r="AC95"/>
  </rcc>
  <rcc rId="4847" sId="1" numFmtId="4">
    <oc r="AD95">
      <v>0</v>
    </oc>
    <nc r="AD95"/>
  </rcc>
  <rcc rId="4848" sId="1" numFmtId="4">
    <oc r="AE95">
      <v>0</v>
    </oc>
    <nc r="AE95"/>
  </rcc>
  <rcc rId="4849" sId="1" numFmtId="4">
    <oc r="AF95">
      <v>0</v>
    </oc>
    <nc r="AF95"/>
  </rcc>
  <rcc rId="4850" sId="1" numFmtId="4">
    <oc r="AG95">
      <v>0</v>
    </oc>
    <nc r="AG95"/>
  </rcc>
  <rcc rId="4851" sId="1">
    <oc r="B96" t="inlineStr">
      <is>
        <t>4.1.2.    Капитальный ремонт МАДОУ "Цветик- семицветик" и МАДОУ
"Колокольчик" в городе Когалыме</t>
      </is>
    </oc>
    <nc r="B96"/>
  </rcc>
  <rcc rId="4852" sId="1">
    <oc r="C96" t="inlineStr">
      <is>
        <t>Всего</t>
      </is>
    </oc>
    <nc r="C96"/>
  </rcc>
  <rcc rId="4853" sId="1">
    <oc r="D96">
      <f>D97</f>
    </oc>
    <nc r="D96"/>
  </rcc>
  <rcc rId="4854" sId="1">
    <oc r="E96">
      <f>E97</f>
    </oc>
    <nc r="E96"/>
  </rcc>
  <rcc rId="4855" sId="1">
    <oc r="F96">
      <f>F97</f>
    </oc>
    <nc r="F96"/>
  </rcc>
  <rcc rId="4856" sId="1">
    <oc r="G96">
      <f>G97</f>
    </oc>
    <nc r="G96"/>
  </rcc>
  <rcc rId="4857" sId="1">
    <oc r="H96">
      <f>IFERROR(G96/D96*100,0)</f>
    </oc>
    <nc r="H96"/>
  </rcc>
  <rcc rId="4858" sId="1">
    <oc r="I96">
      <f>IFERROR(G96/E96*100,0)</f>
    </oc>
    <nc r="I96"/>
  </rcc>
  <rcc rId="4859" sId="1">
    <oc r="J96">
      <f>SUM(J97:J97)</f>
    </oc>
    <nc r="J96"/>
  </rcc>
  <rcc rId="4860" sId="1">
    <oc r="K96">
      <f>SUM(K97:K97)</f>
    </oc>
    <nc r="K96"/>
  </rcc>
  <rcc rId="4861" sId="1">
    <oc r="L96">
      <f>SUM(L97:L97)</f>
    </oc>
    <nc r="L96"/>
  </rcc>
  <rcc rId="4862" sId="1">
    <oc r="M96">
      <f>SUM(M97:M97)</f>
    </oc>
    <nc r="M96"/>
  </rcc>
  <rcc rId="4863" sId="1">
    <oc r="N96">
      <f>SUM(N97:N97)</f>
    </oc>
    <nc r="N96"/>
  </rcc>
  <rcc rId="4864" sId="1">
    <oc r="O96">
      <f>SUM(O97:O97)</f>
    </oc>
    <nc r="O96"/>
  </rcc>
  <rcc rId="4865" sId="1">
    <oc r="P96">
      <f>SUM(P97:P97)</f>
    </oc>
    <nc r="P96"/>
  </rcc>
  <rcc rId="4866" sId="1">
    <oc r="Q96">
      <f>SUM(Q97:Q97)</f>
    </oc>
    <nc r="Q96"/>
  </rcc>
  <rcc rId="4867" sId="1">
    <oc r="R96">
      <f>SUM(R97:R97)</f>
    </oc>
    <nc r="R96"/>
  </rcc>
  <rcc rId="4868" sId="1">
    <oc r="S96">
      <f>SUM(S97:S97)</f>
    </oc>
    <nc r="S96"/>
  </rcc>
  <rcc rId="4869" sId="1">
    <oc r="T96">
      <f>SUM(T97:T97)</f>
    </oc>
    <nc r="T96"/>
  </rcc>
  <rcc rId="4870" sId="1">
    <oc r="U96">
      <f>SUM(U97:U97)</f>
    </oc>
    <nc r="U96"/>
  </rcc>
  <rcc rId="4871" sId="1">
    <oc r="V96">
      <f>SUM(V97:V97)</f>
    </oc>
    <nc r="V96"/>
  </rcc>
  <rcc rId="4872" sId="1">
    <oc r="W96">
      <f>SUM(W97:W97)</f>
    </oc>
    <nc r="W96"/>
  </rcc>
  <rcc rId="4873" sId="1">
    <oc r="X96">
      <f>SUM(X97:X97)</f>
    </oc>
    <nc r="X96"/>
  </rcc>
  <rcc rId="4874" sId="1">
    <oc r="Y96">
      <f>SUM(Y97:Y97)</f>
    </oc>
    <nc r="Y96"/>
  </rcc>
  <rcc rId="4875" sId="1">
    <oc r="Z96">
      <f>SUM(Z97:Z97)</f>
    </oc>
    <nc r="Z96"/>
  </rcc>
  <rcc rId="4876" sId="1">
    <oc r="AA96">
      <f>SUM(AA97:AA97)</f>
    </oc>
    <nc r="AA96"/>
  </rcc>
  <rcc rId="4877" sId="1">
    <oc r="AB96">
      <f>SUM(AB97:AB97)</f>
    </oc>
    <nc r="AB96"/>
  </rcc>
  <rcc rId="4878" sId="1">
    <oc r="AC96">
      <f>SUM(AC97:AC97)</f>
    </oc>
    <nc r="AC96"/>
  </rcc>
  <rcc rId="4879" sId="1">
    <oc r="AD96">
      <f>SUM(AD97:AD97)</f>
    </oc>
    <nc r="AD96"/>
  </rcc>
  <rcc rId="4880" sId="1">
    <oc r="AE96">
      <f>SUM(AE97:AE97)</f>
    </oc>
    <nc r="AE96"/>
  </rcc>
  <rcc rId="4881" sId="1">
    <oc r="AF96">
      <f>SUM(AF97:AF97)</f>
    </oc>
    <nc r="AF96"/>
  </rcc>
  <rcc rId="4882" sId="1">
    <oc r="AG96">
      <f>SUM(AG97:AG97)</f>
    </oc>
    <nc r="AG96"/>
  </rcc>
  <rcc rId="4883" sId="1">
    <oc r="AH96" t="inlineStr">
      <is>
        <t>1. Муниципальный контракт № 0187300013724000264 от 20.11.2024 на выполнение работ по разработке проектной документации для выполнения капитального ремонта здания МАДОУ "Колокольчик" корпус 2 в городе Когалыме;
- цена контракта: 3002,55 тыс.руб.;
- срок выполнения работ: 01.07.2025.
2. Муниципальный контракт № 0187300013724000265 от 20.11.2024 на ыыполнение работ по разработке проектной документации для выполнения капитального ремонта здания МАДОУ "Цветик-семицветик" корпус 2 в городе Когалыме 
- цена контракта: 2 692,01 тыс.руб.;
- срок выполнения работ: 01.07.2025.</t>
      </is>
    </oc>
    <nc r="AH96"/>
  </rcc>
  <rcc rId="4884" sId="1">
    <oc r="C97" t="inlineStr">
      <is>
        <t>бюджет города Когалыма</t>
      </is>
    </oc>
    <nc r="C97"/>
  </rcc>
  <rcc rId="4885" sId="1">
    <oc r="D97">
      <f>SUM(J97,L97,N97,P97,R97,T97,V97,X97,Z97,AB97,AD97,AF97)</f>
    </oc>
    <nc r="D97"/>
  </rcc>
  <rcc rId="4886" sId="1">
    <oc r="E97">
      <f>J97</f>
    </oc>
    <nc r="E97"/>
  </rcc>
  <rcc rId="4887" sId="1">
    <oc r="F97">
      <f>G97</f>
    </oc>
    <nc r="F97"/>
  </rcc>
  <rcc rId="4888" sId="1">
    <oc r="G97">
      <f>SUM(K97,M97,O97,Q97,S97,U97,W97,Y97,AA97,AC97,AE97,AG97)</f>
    </oc>
    <nc r="G97"/>
  </rcc>
  <rcc rId="4889" sId="1">
    <oc r="H97">
      <f>IFERROR(G97/D97*100,0)</f>
    </oc>
    <nc r="H97"/>
  </rcc>
  <rcc rId="4890" sId="1">
    <oc r="I97">
      <f>IFERROR(G97/E97*100,0)</f>
    </oc>
    <nc r="I97"/>
  </rcc>
  <rcc rId="4891" sId="1" numFmtId="4">
    <oc r="J97">
      <v>0</v>
    </oc>
    <nc r="J97"/>
  </rcc>
  <rcc rId="4892" sId="1" numFmtId="4">
    <oc r="K97">
      <v>0</v>
    </oc>
    <nc r="K97"/>
  </rcc>
  <rcc rId="4893" sId="1" numFmtId="4">
    <oc r="L97">
      <v>0</v>
    </oc>
    <nc r="L97"/>
  </rcc>
  <rcc rId="4894" sId="1" numFmtId="4">
    <oc r="M97">
      <v>0</v>
    </oc>
    <nc r="M97"/>
  </rcc>
  <rcc rId="4895" sId="1" numFmtId="4">
    <oc r="N97">
      <v>0</v>
    </oc>
    <nc r="N97"/>
  </rcc>
  <rcc rId="4896" sId="1" numFmtId="4">
    <oc r="O97">
      <v>0</v>
    </oc>
    <nc r="O97"/>
  </rcc>
  <rcc rId="4897" sId="1" numFmtId="4">
    <oc r="P97">
      <v>0</v>
    </oc>
    <nc r="P97"/>
  </rcc>
  <rcc rId="4898" sId="1" numFmtId="4">
    <oc r="Q97">
      <v>0</v>
    </oc>
    <nc r="Q97"/>
  </rcc>
  <rcc rId="4899" sId="1" numFmtId="4">
    <oc r="R97">
      <v>0</v>
    </oc>
    <nc r="R97"/>
  </rcc>
  <rcc rId="4900" sId="1" numFmtId="4">
    <oc r="S97">
      <v>0</v>
    </oc>
    <nc r="S97"/>
  </rcc>
  <rcc rId="4901" sId="1" numFmtId="4">
    <oc r="T97">
      <v>0</v>
    </oc>
    <nc r="T97"/>
  </rcc>
  <rcc rId="4902" sId="1" numFmtId="4">
    <oc r="U97">
      <v>0</v>
    </oc>
    <nc r="U97"/>
  </rcc>
  <rcc rId="4903" sId="1" numFmtId="4">
    <oc r="V97">
      <v>0</v>
    </oc>
    <nc r="V97"/>
  </rcc>
  <rcc rId="4904" sId="1" numFmtId="4">
    <oc r="W97">
      <v>0</v>
    </oc>
    <nc r="W97"/>
  </rcc>
  <rcc rId="4905" sId="1" numFmtId="4">
    <oc r="X97">
      <v>5694.5550000000003</v>
    </oc>
    <nc r="X97"/>
  </rcc>
  <rcc rId="4906" sId="1" numFmtId="4">
    <oc r="Y97">
      <v>0</v>
    </oc>
    <nc r="Y97"/>
  </rcc>
  <rcc rId="4907" sId="1" numFmtId="4">
    <oc r="Z97">
      <v>0</v>
    </oc>
    <nc r="Z97"/>
  </rcc>
  <rcc rId="4908" sId="1" numFmtId="4">
    <oc r="AA97">
      <v>0</v>
    </oc>
    <nc r="AA97"/>
  </rcc>
  <rcc rId="4909" sId="1" numFmtId="4">
    <oc r="AB97">
      <v>0</v>
    </oc>
    <nc r="AB97"/>
  </rcc>
  <rcc rId="4910" sId="1" numFmtId="4">
    <oc r="AC97">
      <v>0</v>
    </oc>
    <nc r="AC97"/>
  </rcc>
  <rcc rId="4911" sId="1" numFmtId="4">
    <oc r="AD97">
      <v>0</v>
    </oc>
    <nc r="AD97"/>
  </rcc>
  <rcc rId="4912" sId="1" numFmtId="4">
    <oc r="AE97">
      <v>0</v>
    </oc>
    <nc r="AE97"/>
  </rcc>
  <rcc rId="4913" sId="1" numFmtId="4">
    <oc r="AF97">
      <v>3689.2579999999998</v>
    </oc>
    <nc r="AF97"/>
  </rcc>
  <rcc rId="4914" sId="1" numFmtId="4">
    <oc r="AG97">
      <v>0</v>
    </oc>
    <nc r="AG97"/>
  </rcc>
  <rcc rId="4915" sId="1">
    <oc r="AH97" t="inlineStr">
      <is>
        <t>Муниципальный контракт №0187300013724000024 от 26.03.2024 на выполнение работ по разработке проектно-сметной документации для выполнения капитального ремонта здания МАОУ СОШ №7 в городе Когалыме:
- цена контракта 2 345,11 тыс.рублей;
- срок выполнения работ - 15.11.2024 года;
- подрядчиком устраняются замечания по разработке проектно-сметной документации.</t>
      </is>
    </oc>
    <nc r="AH97"/>
  </rcc>
  <rcc rId="4916" sId="1">
    <oc r="B98" t="inlineStr">
      <is>
        <t>Направление (подпрограмма) «Ресурсное обеспечение в сфере образования»</t>
      </is>
    </oc>
    <nc r="B98"/>
  </rcc>
  <rcc rId="4917" sId="1">
    <oc r="A99" t="inlineStr">
      <is>
        <t xml:space="preserve"> 4.1. </t>
      </is>
    </oc>
    <nc r="A99"/>
  </rcc>
  <rcc rId="4918" sId="1">
    <oc r="B99" t="inlineStr">
      <is>
        <t>«Обеспечение деятельности органов местного самоуправления города Когалыма» / Обеспечение  осуществления полномочий и функций Управления образования Администрации города Когалыма , в том числе:</t>
      </is>
    </oc>
    <nc r="B99"/>
  </rcc>
  <rcc rId="4919" sId="1">
    <oc r="C99" t="inlineStr">
      <is>
        <t>Всего</t>
      </is>
    </oc>
    <nc r="C99"/>
  </rcc>
  <rcc rId="4920" sId="1">
    <oc r="D99">
      <f>D100</f>
    </oc>
    <nc r="D99"/>
  </rcc>
  <rcc rId="4921" sId="1">
    <oc r="E99">
      <f>E100</f>
    </oc>
    <nc r="E99"/>
  </rcc>
  <rcc rId="4922" sId="1">
    <oc r="F99">
      <f>F100</f>
    </oc>
    <nc r="F99"/>
  </rcc>
  <rcc rId="4923" sId="1">
    <oc r="G99">
      <f>G100</f>
    </oc>
    <nc r="G99"/>
  </rcc>
  <rcc rId="4924" sId="1">
    <oc r="H99">
      <f>IFERROR(G99/D99*100,0)</f>
    </oc>
    <nc r="H99"/>
  </rcc>
  <rcc rId="4925" sId="1">
    <oc r="I99">
      <f>IFERROR(G99/E99*100,0)</f>
    </oc>
    <nc r="I99"/>
  </rcc>
  <rcc rId="4926" sId="1">
    <oc r="J99">
      <f>SUM(J100:J100)</f>
    </oc>
    <nc r="J99"/>
  </rcc>
  <rcc rId="4927" sId="1">
    <oc r="K99">
      <f>SUM(K100:K100)</f>
    </oc>
    <nc r="K99"/>
  </rcc>
  <rcc rId="4928" sId="1">
    <oc r="L99">
      <f>SUM(L100:L100)</f>
    </oc>
    <nc r="L99"/>
  </rcc>
  <rcc rId="4929" sId="1">
    <oc r="M99">
      <f>SUM(M100:M100)</f>
    </oc>
    <nc r="M99"/>
  </rcc>
  <rcc rId="4930" sId="1">
    <oc r="N99">
      <f>SUM(N100:N100)</f>
    </oc>
    <nc r="N99"/>
  </rcc>
  <rcc rId="4931" sId="1">
    <oc r="O99">
      <f>SUM(O100:O100)</f>
    </oc>
    <nc r="O99"/>
  </rcc>
  <rcc rId="4932" sId="1">
    <oc r="P99">
      <f>SUM(P100:P100)</f>
    </oc>
    <nc r="P99"/>
  </rcc>
  <rcc rId="4933" sId="1">
    <oc r="Q99">
      <f>SUM(Q100:Q100)</f>
    </oc>
    <nc r="Q99"/>
  </rcc>
  <rcc rId="4934" sId="1">
    <oc r="R99">
      <f>SUM(R100:R100)</f>
    </oc>
    <nc r="R99"/>
  </rcc>
  <rcc rId="4935" sId="1">
    <oc r="S99">
      <f>SUM(S100:S100)</f>
    </oc>
    <nc r="S99"/>
  </rcc>
  <rcc rId="4936" sId="1">
    <oc r="T99">
      <f>SUM(T100:T100)</f>
    </oc>
    <nc r="T99"/>
  </rcc>
  <rcc rId="4937" sId="1">
    <oc r="U99">
      <f>SUM(U100:U100)</f>
    </oc>
    <nc r="U99"/>
  </rcc>
  <rcc rId="4938" sId="1">
    <oc r="V99">
      <f>SUM(V100:V100)</f>
    </oc>
    <nc r="V99"/>
  </rcc>
  <rcc rId="4939" sId="1">
    <oc r="W99">
      <f>SUM(W100:W100)</f>
    </oc>
    <nc r="W99"/>
  </rcc>
  <rcc rId="4940" sId="1">
    <oc r="X99">
      <f>SUM(X100:X100)</f>
    </oc>
    <nc r="X99"/>
  </rcc>
  <rcc rId="4941" sId="1">
    <oc r="Y99">
      <f>SUM(Y100:Y100)</f>
    </oc>
    <nc r="Y99"/>
  </rcc>
  <rcc rId="4942" sId="1">
    <oc r="Z99">
      <f>SUM(Z100:Z100)</f>
    </oc>
    <nc r="Z99"/>
  </rcc>
  <rcc rId="4943" sId="1">
    <oc r="AA99">
      <f>SUM(AA100:AA100)</f>
    </oc>
    <nc r="AA99"/>
  </rcc>
  <rcc rId="4944" sId="1">
    <oc r="AB99">
      <f>SUM(AB100:AB100)</f>
    </oc>
    <nc r="AB99"/>
  </rcc>
  <rcc rId="4945" sId="1">
    <oc r="AC99">
      <f>SUM(AC100:AC100)</f>
    </oc>
    <nc r="AC99"/>
  </rcc>
  <rcc rId="4946" sId="1">
    <oc r="AD99">
      <f>SUM(AD100:AD100)</f>
    </oc>
    <nc r="AD99"/>
  </rcc>
  <rcc rId="4947" sId="1">
    <oc r="AE99">
      <f>SUM(AE100:AE100)</f>
    </oc>
    <nc r="AE99"/>
  </rcc>
  <rcc rId="4948" sId="1">
    <oc r="AF99">
      <f>SUM(AF100:AF100)</f>
    </oc>
    <nc r="AF99"/>
  </rcc>
  <rcc rId="4949" sId="1">
    <oc r="AG99">
      <f>SUM(AG100:AG100)</f>
    </oc>
    <nc r="AG99"/>
  </rcc>
  <rcc rId="4950" sId="1">
    <oc r="C100" t="inlineStr">
      <is>
        <t>бюджет города Когалыма</t>
      </is>
    </oc>
    <nc r="C100"/>
  </rcc>
  <rcc rId="4951" sId="1">
    <oc r="D100">
      <f>SUM(J100,L100,N100,P100,R100,T100,V100,X100,Z100,AB100,AD100,AF100)</f>
    </oc>
    <nc r="D100"/>
  </rcc>
  <rcc rId="4952" sId="1">
    <oc r="E100">
      <f>J100+L100+N100</f>
    </oc>
    <nc r="E100"/>
  </rcc>
  <rcc rId="4953" sId="1">
    <oc r="F100">
      <f>G100</f>
    </oc>
    <nc r="F100"/>
  </rcc>
  <rcc rId="4954" sId="1">
    <oc r="G100">
      <f>SUM(K100,M100,O100,Q100,S100,U100,W100,Y100,AA100,AC100,AE100,AG100)</f>
    </oc>
    <nc r="G100"/>
  </rcc>
  <rcc rId="4955" sId="1">
    <oc r="H100">
      <f>IFERROR(G100/D100*100,0)</f>
    </oc>
    <nc r="H100"/>
  </rcc>
  <rcc rId="4956" sId="1">
    <oc r="I100">
      <f>IFERROR(G100/E100*100,0)</f>
    </oc>
    <nc r="I100"/>
  </rcc>
  <rcc rId="4957" sId="1">
    <oc r="J100">
      <f>J102+J104</f>
    </oc>
    <nc r="J100"/>
  </rcc>
  <rcc rId="4958" sId="1">
    <oc r="K100">
      <f>K102+K104</f>
    </oc>
    <nc r="K100"/>
  </rcc>
  <rcc rId="4959" sId="1">
    <oc r="L100">
      <f>L102+L104</f>
    </oc>
    <nc r="L100"/>
  </rcc>
  <rcc rId="4960" sId="1">
    <oc r="M100">
      <f>M102+M104</f>
    </oc>
    <nc r="M100"/>
  </rcc>
  <rcc rId="4961" sId="1">
    <oc r="N100">
      <f>N102+N104</f>
    </oc>
    <nc r="N100"/>
  </rcc>
  <rcc rId="4962" sId="1">
    <oc r="O100">
      <f>O102+O104</f>
    </oc>
    <nc r="O100"/>
  </rcc>
  <rcc rId="4963" sId="1">
    <oc r="P100">
      <f>P102+P104</f>
    </oc>
    <nc r="P100"/>
  </rcc>
  <rcc rId="4964" sId="1">
    <oc r="Q100">
      <f>Q102+Q104</f>
    </oc>
    <nc r="Q100"/>
  </rcc>
  <rcc rId="4965" sId="1">
    <oc r="R100">
      <f>R102+R104</f>
    </oc>
    <nc r="R100"/>
  </rcc>
  <rcc rId="4966" sId="1">
    <oc r="S100">
      <f>S102+S104</f>
    </oc>
    <nc r="S100"/>
  </rcc>
  <rcc rId="4967" sId="1">
    <oc r="T100">
      <f>T102+T104</f>
    </oc>
    <nc r="T100"/>
  </rcc>
  <rcc rId="4968" sId="1">
    <oc r="U100">
      <f>U102+U104</f>
    </oc>
    <nc r="U100"/>
  </rcc>
  <rcc rId="4969" sId="1">
    <oc r="V100">
      <f>V102+V104</f>
    </oc>
    <nc r="V100"/>
  </rcc>
  <rcc rId="4970" sId="1">
    <oc r="W100">
      <f>W102+W104</f>
    </oc>
    <nc r="W100"/>
  </rcc>
  <rcc rId="4971" sId="1">
    <oc r="X100">
      <f>X102+X104</f>
    </oc>
    <nc r="X100"/>
  </rcc>
  <rcc rId="4972" sId="1">
    <oc r="Y100">
      <f>Y102+Y104</f>
    </oc>
    <nc r="Y100"/>
  </rcc>
  <rcc rId="4973" sId="1">
    <oc r="Z100">
      <f>Z102+Z104</f>
    </oc>
    <nc r="Z100"/>
  </rcc>
  <rcc rId="4974" sId="1">
    <oc r="AA100">
      <f>AA102+AA104</f>
    </oc>
    <nc r="AA100"/>
  </rcc>
  <rcc rId="4975" sId="1">
    <oc r="AB100">
      <f>AB102+AB104</f>
    </oc>
    <nc r="AB100"/>
  </rcc>
  <rcc rId="4976" sId="1">
    <oc r="AC100">
      <f>AC102+AC104</f>
    </oc>
    <nc r="AC100"/>
  </rcc>
  <rcc rId="4977" sId="1">
    <oc r="AD100">
      <f>AD102+AD104</f>
    </oc>
    <nc r="AD100"/>
  </rcc>
  <rcc rId="4978" sId="1">
    <oc r="AE100">
      <f>AE102+AE104</f>
    </oc>
    <nc r="AE100"/>
  </rcc>
  <rcc rId="4979" sId="1">
    <oc r="AF100">
      <f>AF102+AF104</f>
    </oc>
    <nc r="AF100"/>
  </rcc>
  <rcc rId="4980" sId="1">
    <oc r="AG100">
      <f>AG102+AG104</f>
    </oc>
    <nc r="AG100"/>
  </rcc>
  <rcc rId="4981" sId="1">
    <oc r="B101" t="inlineStr">
      <is>
        <t xml:space="preserve">5.1.1.   Финансовое и организационно-методическое сопровождение по исполнению бюджетными, автономными образовательными организациями муниципального задания на оказание муниципальных услуг (выполнение работ) </t>
      </is>
    </oc>
    <nc r="B101"/>
  </rcc>
  <rcc rId="4982" sId="1">
    <oc r="C101" t="inlineStr">
      <is>
        <t>Всего</t>
      </is>
    </oc>
    <nc r="C101"/>
  </rcc>
  <rcc rId="4983" sId="1">
    <oc r="D101">
      <f>D102</f>
    </oc>
    <nc r="D101"/>
  </rcc>
  <rcc rId="4984" sId="1">
    <oc r="E101">
      <f>E102</f>
    </oc>
    <nc r="E101"/>
  </rcc>
  <rcc rId="4985" sId="1">
    <oc r="F101">
      <f>F102</f>
    </oc>
    <nc r="F101"/>
  </rcc>
  <rcc rId="4986" sId="1">
    <oc r="G101">
      <f>G102</f>
    </oc>
    <nc r="G101"/>
  </rcc>
  <rcc rId="4987" sId="1">
    <oc r="H101">
      <f>IFERROR(G101/D101*100,0)</f>
    </oc>
    <nc r="H101"/>
  </rcc>
  <rcc rId="4988" sId="1">
    <oc r="I101">
      <f>IFERROR(G101/E101*100,0)</f>
    </oc>
    <nc r="I101"/>
  </rcc>
  <rcc rId="4989" sId="1">
    <oc r="J101">
      <f>SUM(J102:J102)</f>
    </oc>
    <nc r="J101"/>
  </rcc>
  <rcc rId="4990" sId="1">
    <oc r="K101">
      <f>SUM(K102:K102)</f>
    </oc>
    <nc r="K101"/>
  </rcc>
  <rcc rId="4991" sId="1">
    <oc r="L101">
      <f>SUM(L102:L102)</f>
    </oc>
    <nc r="L101"/>
  </rcc>
  <rcc rId="4992" sId="1">
    <oc r="M101">
      <f>SUM(M102:M102)</f>
    </oc>
    <nc r="M101"/>
  </rcc>
  <rcc rId="4993" sId="1">
    <oc r="N101">
      <f>SUM(N102:N102)</f>
    </oc>
    <nc r="N101"/>
  </rcc>
  <rcc rId="4994" sId="1">
    <oc r="O101">
      <f>SUM(O102:O102)</f>
    </oc>
    <nc r="O101"/>
  </rcc>
  <rcc rId="4995" sId="1">
    <oc r="P101">
      <f>SUM(P102:P102)</f>
    </oc>
    <nc r="P101"/>
  </rcc>
  <rcc rId="4996" sId="1">
    <oc r="Q101">
      <f>SUM(Q102:Q102)</f>
    </oc>
    <nc r="Q101"/>
  </rcc>
  <rcc rId="4997" sId="1">
    <oc r="R101">
      <f>SUM(R102:R102)</f>
    </oc>
    <nc r="R101"/>
  </rcc>
  <rcc rId="4998" sId="1">
    <oc r="S101">
      <f>SUM(S102:S102)</f>
    </oc>
    <nc r="S101"/>
  </rcc>
  <rcc rId="4999" sId="1">
    <oc r="T101">
      <f>SUM(T102:T102)</f>
    </oc>
    <nc r="T101"/>
  </rcc>
  <rcc rId="5000" sId="1">
    <oc r="U101">
      <f>SUM(U102:U102)</f>
    </oc>
    <nc r="U101"/>
  </rcc>
  <rcc rId="5001" sId="1">
    <oc r="V101">
      <f>SUM(V102:V102)</f>
    </oc>
    <nc r="V101"/>
  </rcc>
  <rcc rId="5002" sId="1">
    <oc r="W101">
      <f>SUM(W102:W102)</f>
    </oc>
    <nc r="W101"/>
  </rcc>
  <rcc rId="5003" sId="1">
    <oc r="X101">
      <f>SUM(X102:X102)</f>
    </oc>
    <nc r="X101"/>
  </rcc>
  <rcc rId="5004" sId="1">
    <oc r="Y101">
      <f>SUM(Y102:Y102)</f>
    </oc>
    <nc r="Y101"/>
  </rcc>
  <rcc rId="5005" sId="1">
    <oc r="Z101">
      <f>SUM(Z102:Z102)</f>
    </oc>
    <nc r="Z101"/>
  </rcc>
  <rcc rId="5006" sId="1">
    <oc r="AA101">
      <f>SUM(AA102:AA102)</f>
    </oc>
    <nc r="AA101"/>
  </rcc>
  <rcc rId="5007" sId="1">
    <oc r="AB101">
      <f>SUM(AB102:AB102)</f>
    </oc>
    <nc r="AB101"/>
  </rcc>
  <rcc rId="5008" sId="1">
    <oc r="AC101">
      <f>SUM(AC102:AC102)</f>
    </oc>
    <nc r="AC101"/>
  </rcc>
  <rcc rId="5009" sId="1">
    <oc r="AD101">
      <f>SUM(AD102:AD102)</f>
    </oc>
    <nc r="AD101"/>
  </rcc>
  <rcc rId="5010" sId="1">
    <oc r="AE101">
      <f>SUM(AE102:AE102)</f>
    </oc>
    <nc r="AE101"/>
  </rcc>
  <rcc rId="5011" sId="1">
    <oc r="AF101">
      <f>SUM(AF102:AF102)</f>
    </oc>
    <nc r="AF101"/>
  </rcc>
  <rcc rId="5012" sId="1">
    <oc r="AG101">
      <f>SUM(AG102:AG102)</f>
    </oc>
    <nc r="AG101"/>
  </rcc>
  <rcc rId="5013" sId="1">
    <oc r="C102" t="inlineStr">
      <is>
        <t>бюджет города Когалыма</t>
      </is>
    </oc>
    <nc r="C102"/>
  </rcc>
  <rcc rId="5014" sId="1">
    <oc r="D102">
      <f>SUM(J102,L102,N102,P102,R102,T102,V102,X102,Z102,AB102,AD102,AF102)</f>
    </oc>
    <nc r="D102"/>
  </rcc>
  <rcc rId="5015" sId="1">
    <oc r="E102">
      <f>J102+L102+N102+P102</f>
    </oc>
    <nc r="E102"/>
  </rcc>
  <rcc rId="5016" sId="1">
    <oc r="F102">
      <f>G102</f>
    </oc>
    <nc r="F102"/>
  </rcc>
  <rcc rId="5017" sId="1">
    <oc r="G102">
      <f>SUM(K102,M102,O102,Q102,S102,U102,W102,Y102,AA102,AC102,AE102,AG102)</f>
    </oc>
    <nc r="G102"/>
  </rcc>
  <rcc rId="5018" sId="1">
    <oc r="H102">
      <f>IFERROR(G102/D102*100,0)</f>
    </oc>
    <nc r="H102"/>
  </rcc>
  <rcc rId="5019" sId="1">
    <oc r="I102">
      <f>IFERROR(G102/E102*100,0)</f>
    </oc>
    <nc r="I102"/>
  </rcc>
  <rcc rId="5020" sId="1" numFmtId="4">
    <oc r="J102">
      <v>5251.0879999999997</v>
    </oc>
    <nc r="J102"/>
  </rcc>
  <rcc rId="5021" sId="1" numFmtId="4">
    <oc r="K102">
      <v>4538.9799999999996</v>
    </oc>
    <nc r="K102"/>
  </rcc>
  <rcc rId="5022" sId="1" numFmtId="4">
    <oc r="L102">
      <v>4578</v>
    </oc>
    <nc r="L102"/>
  </rcc>
  <rcc rId="5023" sId="1" numFmtId="4">
    <oc r="M102">
      <v>4578</v>
    </oc>
    <nc r="M102"/>
  </rcc>
  <rcc rId="5024" sId="1" numFmtId="4">
    <oc r="N102">
      <v>3906</v>
    </oc>
    <nc r="N102"/>
  </rcc>
  <rcc rId="5025" sId="1" numFmtId="4">
    <oc r="O102">
      <v>2968.32</v>
    </oc>
    <nc r="O102"/>
  </rcc>
  <rcc rId="5026" sId="1" numFmtId="4">
    <oc r="P102">
      <v>3778.1</v>
    </oc>
    <nc r="P102"/>
  </rcc>
  <rcc rId="5027" sId="1" numFmtId="4">
    <oc r="Q102">
      <v>3537.36</v>
    </oc>
    <nc r="Q102"/>
  </rcc>
  <rcc rId="5028" sId="1" numFmtId="4">
    <oc r="R102">
      <v>8618</v>
    </oc>
    <nc r="R102"/>
  </rcc>
  <rcc rId="5029" sId="1" numFmtId="4">
    <oc r="S102">
      <v>0</v>
    </oc>
    <nc r="S102"/>
  </rcc>
  <rcc rId="5030" sId="1" numFmtId="4">
    <oc r="T102">
      <v>7014</v>
    </oc>
    <nc r="T102"/>
  </rcc>
  <rcc rId="5031" sId="1" numFmtId="4">
    <oc r="U102">
      <v>0</v>
    </oc>
    <nc r="U102"/>
  </rcc>
  <rcc rId="5032" sId="1" numFmtId="4">
    <oc r="V102">
      <v>3144</v>
    </oc>
    <nc r="V102"/>
  </rcc>
  <rcc rId="5033" sId="1" numFmtId="4">
    <oc r="W102">
      <v>0</v>
    </oc>
    <nc r="W102"/>
  </rcc>
  <rcc rId="5034" sId="1" numFmtId="4">
    <oc r="X102">
      <v>2806</v>
    </oc>
    <nc r="X102"/>
  </rcc>
  <rcc rId="5035" sId="1" numFmtId="4">
    <oc r="Y102">
      <v>0</v>
    </oc>
    <nc r="Y102"/>
  </rcc>
  <rcc rId="5036" sId="1" numFmtId="4">
    <oc r="Z102">
      <v>3916</v>
    </oc>
    <nc r="Z102"/>
  </rcc>
  <rcc rId="5037" sId="1" numFmtId="4">
    <oc r="AA102">
      <v>0</v>
    </oc>
    <nc r="AA102"/>
  </rcc>
  <rcc rId="5038" sId="1" numFmtId="4">
    <oc r="AB102">
      <v>3315</v>
    </oc>
    <nc r="AB102"/>
  </rcc>
  <rcc rId="5039" sId="1" numFmtId="4">
    <oc r="AC102">
      <v>0</v>
    </oc>
    <nc r="AC102"/>
  </rcc>
  <rcc rId="5040" sId="1" numFmtId="4">
    <oc r="AD102">
      <v>3112.4520000000002</v>
    </oc>
    <nc r="AD102"/>
  </rcc>
  <rcc rId="5041" sId="1" numFmtId="4">
    <oc r="AE102">
      <v>0</v>
    </oc>
    <nc r="AE102"/>
  </rcc>
  <rcc rId="5042" sId="1" numFmtId="4">
    <oc r="AF102">
      <v>1633.86</v>
    </oc>
    <nc r="AF102"/>
  </rcc>
  <rcc rId="5043" sId="1" numFmtId="4">
    <oc r="AG102">
      <v>0</v>
    </oc>
    <nc r="AG102"/>
  </rcc>
  <rcc rId="5044" sId="1">
    <oc r="B103" t="inlineStr">
      <is>
        <t>5.1.2.     Проведение мероприятий аппаратом управления</t>
      </is>
    </oc>
    <nc r="B103"/>
  </rcc>
  <rcc rId="5045" sId="1">
    <oc r="C103" t="inlineStr">
      <is>
        <t>Всего</t>
      </is>
    </oc>
    <nc r="C103"/>
  </rcc>
  <rcc rId="5046" sId="1">
    <oc r="D103">
      <f>D104</f>
    </oc>
    <nc r="D103"/>
  </rcc>
  <rcc rId="5047" sId="1">
    <oc r="E103">
      <f>E104</f>
    </oc>
    <nc r="E103"/>
  </rcc>
  <rcc rId="5048" sId="1">
    <oc r="F103">
      <f>F104</f>
    </oc>
    <nc r="F103"/>
  </rcc>
  <rcc rId="5049" sId="1">
    <oc r="G103">
      <f>G104</f>
    </oc>
    <nc r="G103"/>
  </rcc>
  <rcc rId="5050" sId="1">
    <oc r="H103">
      <f>IFERROR(G103/D103*100,0)</f>
    </oc>
    <nc r="H103"/>
  </rcc>
  <rcc rId="5051" sId="1">
    <oc r="I103">
      <f>IFERROR(G103/E103*100,0)</f>
    </oc>
    <nc r="I103"/>
  </rcc>
  <rcc rId="5052" sId="1">
    <oc r="J103">
      <f>SUM(J104:J104)</f>
    </oc>
    <nc r="J103"/>
  </rcc>
  <rcc rId="5053" sId="1">
    <oc r="K103">
      <f>SUM(K104:K104)</f>
    </oc>
    <nc r="K103"/>
  </rcc>
  <rcc rId="5054" sId="1">
    <oc r="L103">
      <f>SUM(L104:L104)</f>
    </oc>
    <nc r="L103"/>
  </rcc>
  <rcc rId="5055" sId="1">
    <oc r="M103">
      <f>SUM(M104:M104)</f>
    </oc>
    <nc r="M103"/>
  </rcc>
  <rcc rId="5056" sId="1">
    <oc r="N103">
      <f>SUM(N104:N104)</f>
    </oc>
    <nc r="N103"/>
  </rcc>
  <rcc rId="5057" sId="1">
    <oc r="O103">
      <f>SUM(O104:O104)</f>
    </oc>
    <nc r="O103"/>
  </rcc>
  <rcc rId="5058" sId="1">
    <oc r="P103">
      <f>SUM(P104:P104)</f>
    </oc>
    <nc r="P103"/>
  </rcc>
  <rcc rId="5059" sId="1">
    <oc r="Q103">
      <f>SUM(Q104:Q104)</f>
    </oc>
    <nc r="Q103"/>
  </rcc>
  <rcc rId="5060" sId="1">
    <oc r="R103">
      <f>SUM(R104:R104)</f>
    </oc>
    <nc r="R103"/>
  </rcc>
  <rcc rId="5061" sId="1">
    <oc r="S103">
      <f>SUM(S104:S104)</f>
    </oc>
    <nc r="S103"/>
  </rcc>
  <rcc rId="5062" sId="1">
    <oc r="T103">
      <f>SUM(T104:T104)</f>
    </oc>
    <nc r="T103"/>
  </rcc>
  <rcc rId="5063" sId="1">
    <oc r="U103">
      <f>SUM(U104:U104)</f>
    </oc>
    <nc r="U103"/>
  </rcc>
  <rcc rId="5064" sId="1">
    <oc r="V103">
      <f>SUM(V104:V104)</f>
    </oc>
    <nc r="V103"/>
  </rcc>
  <rcc rId="5065" sId="1">
    <oc r="W103">
      <f>SUM(W104:W104)</f>
    </oc>
    <nc r="W103"/>
  </rcc>
  <rcc rId="5066" sId="1">
    <oc r="X103">
      <f>SUM(X104:X104)</f>
    </oc>
    <nc r="X103"/>
  </rcc>
  <rcc rId="5067" sId="1">
    <oc r="Y103">
      <f>SUM(Y104:Y104)</f>
    </oc>
    <nc r="Y103"/>
  </rcc>
  <rcc rId="5068" sId="1">
    <oc r="Z103">
      <f>SUM(Z104:Z104)</f>
    </oc>
    <nc r="Z103"/>
  </rcc>
  <rcc rId="5069" sId="1">
    <oc r="AA103">
      <f>SUM(AA104:AA104)</f>
    </oc>
    <nc r="AA103"/>
  </rcc>
  <rcc rId="5070" sId="1">
    <oc r="AB103">
      <f>SUM(AB104:AB104)</f>
    </oc>
    <nc r="AB103"/>
  </rcc>
  <rcc rId="5071" sId="1">
    <oc r="AC103">
      <f>SUM(AC104:AC104)</f>
    </oc>
    <nc r="AC103"/>
  </rcc>
  <rcc rId="5072" sId="1">
    <oc r="AD103">
      <f>SUM(AD104:AD104)</f>
    </oc>
    <nc r="AD103"/>
  </rcc>
  <rcc rId="5073" sId="1">
    <oc r="AE103">
      <f>SUM(AE104:AE104)</f>
    </oc>
    <nc r="AE103"/>
  </rcc>
  <rcc rId="5074" sId="1">
    <oc r="AF103">
      <f>SUM(AF104:AF104)</f>
    </oc>
    <nc r="AF103"/>
  </rcc>
  <rcc rId="5075" sId="1">
    <oc r="AG103">
      <f>SUM(AG104:AG104)</f>
    </oc>
    <nc r="AG103"/>
  </rcc>
  <rcc rId="5076" sId="1">
    <oc r="C104" t="inlineStr">
      <is>
        <t>бюджет города Когалыма</t>
      </is>
    </oc>
    <nc r="C104"/>
  </rcc>
  <rcc rId="5077" sId="1">
    <oc r="D104">
      <f>SUM(J104,L104,N104,P104,R104,T104,V104,X104,Z104,AB104,AD104,AF104)</f>
    </oc>
    <nc r="D104"/>
  </rcc>
  <rcc rId="5078" sId="1">
    <oc r="E104">
      <f>J104</f>
    </oc>
    <nc r="E104"/>
  </rcc>
  <rcc rId="5079" sId="1">
    <oc r="F104">
      <f>G104</f>
    </oc>
    <nc r="F104"/>
  </rcc>
  <rcc rId="5080" sId="1">
    <oc r="G104">
      <f>SUM(K104,M104,O104,Q104,S104,U104,W104,Y104,AA104,AC104,AE104,AG104)</f>
    </oc>
    <nc r="G104"/>
  </rcc>
  <rcc rId="5081" sId="1">
    <oc r="H104">
      <f>IFERROR(G104/D104*100,0)</f>
    </oc>
    <nc r="H104"/>
  </rcc>
  <rcc rId="5082" sId="1">
    <oc r="I104">
      <f>IFERROR(G104/E104*100,0)</f>
    </oc>
    <nc r="I104"/>
  </rcc>
  <rcc rId="5083" sId="1" numFmtId="4">
    <oc r="J104">
      <v>0</v>
    </oc>
    <nc r="J104"/>
  </rcc>
  <rcc rId="5084" sId="1" numFmtId="4">
    <oc r="K104">
      <v>0</v>
    </oc>
    <nc r="K104"/>
  </rcc>
  <rcc rId="5085" sId="1" numFmtId="4">
    <oc r="L104">
      <v>0</v>
    </oc>
    <nc r="L104"/>
  </rcc>
  <rcc rId="5086" sId="1" numFmtId="4">
    <oc r="M104">
      <v>0</v>
    </oc>
    <nc r="M104"/>
  </rcc>
  <rcc rId="5087" sId="1" numFmtId="4">
    <oc r="N104">
      <v>0</v>
    </oc>
    <nc r="N104"/>
  </rcc>
  <rcc rId="5088" sId="1" numFmtId="4">
    <oc r="O104">
      <v>0</v>
    </oc>
    <nc r="O104"/>
  </rcc>
  <rcc rId="5089" sId="1" numFmtId="4">
    <oc r="P104">
      <v>0</v>
    </oc>
    <nc r="P104"/>
  </rcc>
  <rcc rId="5090" sId="1" numFmtId="4">
    <oc r="Q104">
      <v>0</v>
    </oc>
    <nc r="Q104"/>
  </rcc>
  <rcc rId="5091" sId="1" numFmtId="4">
    <oc r="R104">
      <v>0</v>
    </oc>
    <nc r="R104"/>
  </rcc>
  <rcc rId="5092" sId="1" numFmtId="4">
    <oc r="S104">
      <v>0</v>
    </oc>
    <nc r="S104"/>
  </rcc>
  <rcc rId="5093" sId="1" numFmtId="4">
    <oc r="T104">
      <v>0</v>
    </oc>
    <nc r="T104"/>
  </rcc>
  <rcc rId="5094" sId="1" numFmtId="4">
    <oc r="U104">
      <v>0</v>
    </oc>
    <nc r="U104"/>
  </rcc>
  <rcc rId="5095" sId="1" numFmtId="4">
    <oc r="V104">
      <v>0</v>
    </oc>
    <nc r="V104"/>
  </rcc>
  <rcc rId="5096" sId="1" numFmtId="4">
    <oc r="W104">
      <v>0</v>
    </oc>
    <nc r="W104"/>
  </rcc>
  <rcc rId="5097" sId="1" numFmtId="4">
    <oc r="X104">
      <v>100</v>
    </oc>
    <nc r="X104"/>
  </rcc>
  <rcc rId="5098" sId="1" numFmtId="4">
    <oc r="Y104">
      <v>0</v>
    </oc>
    <nc r="Y104"/>
  </rcc>
  <rcc rId="5099" sId="1" numFmtId="4">
    <oc r="Z104">
      <v>0</v>
    </oc>
    <nc r="Z104"/>
  </rcc>
  <rcc rId="5100" sId="1" numFmtId="4">
    <oc r="AA104">
      <v>0</v>
    </oc>
    <nc r="AA104"/>
  </rcc>
  <rcc rId="5101" sId="1" numFmtId="4">
    <oc r="AB104">
      <v>0</v>
    </oc>
    <nc r="AB104"/>
  </rcc>
  <rcc rId="5102" sId="1" numFmtId="4">
    <oc r="AC104">
      <v>0</v>
    </oc>
    <nc r="AC104"/>
  </rcc>
  <rcc rId="5103" sId="1" numFmtId="4">
    <oc r="AD104">
      <v>0</v>
    </oc>
    <nc r="AD104"/>
  </rcc>
  <rcc rId="5104" sId="1" numFmtId="4">
    <oc r="AE104">
      <v>0</v>
    </oc>
    <nc r="AE104"/>
  </rcc>
  <rcc rId="5105" sId="1" numFmtId="4">
    <oc r="AF104">
      <v>0</v>
    </oc>
    <nc r="AF104"/>
  </rcc>
  <rcc rId="5106" sId="1" numFmtId="4">
    <oc r="AG104">
      <v>0</v>
    </oc>
    <nc r="AG104"/>
  </rcc>
  <rcc rId="5107" sId="2">
    <oc r="C2" t="inlineStr">
      <is>
        <t xml:space="preserve">Отчет о ходе реализации муниципальной программы </t>
      </is>
    </oc>
    <nc r="C2"/>
  </rcc>
  <rcc rId="5108" sId="2">
    <oc r="C3" t="inlineStr">
      <is>
        <t xml:space="preserve"> "Содержание объектов городского хозяйства в городе Когалыме" </t>
      </is>
    </oc>
    <nc r="C3"/>
  </rcc>
  <rcc rId="5109" sId="2">
    <oc r="AG3" t="inlineStr">
      <is>
        <t>тыс. рублей</t>
      </is>
    </oc>
    <nc r="AG3"/>
  </rcc>
  <rcc rId="5110" sId="2">
    <oc r="A4" t="inlineStr">
      <is>
        <t>№п/п</t>
      </is>
    </oc>
    <nc r="A4"/>
  </rcc>
  <rcc rId="5111" sId="2">
    <oc r="B4" t="inlineStr">
      <is>
        <t>Наименование направления (подпрограмм), структурных элементов</t>
      </is>
    </oc>
    <nc r="B4"/>
  </rcc>
  <rcc rId="5112" sId="2">
    <oc r="C4" t="inlineStr">
      <is>
        <t>Источники финансирования</t>
      </is>
    </oc>
    <nc r="C4"/>
  </rcc>
  <rcc rId="5113" sId="2">
    <oc r="D4" t="inlineStr">
      <is>
        <t>План на</t>
      </is>
    </oc>
    <nc r="D4"/>
  </rcc>
  <rcc rId="5114" sId="2">
    <oc r="E4" t="inlineStr">
      <is>
        <t>План на</t>
      </is>
    </oc>
    <nc r="E4"/>
  </rcc>
  <rcc rId="5115" sId="2">
    <oc r="F4" t="inlineStr">
      <is>
        <t xml:space="preserve">Профинансировано на </t>
      </is>
    </oc>
    <nc r="F4"/>
  </rcc>
  <rcc rId="5116" sId="2">
    <oc r="G4" t="inlineStr">
      <is>
        <t xml:space="preserve">Кассовый расход на </t>
      </is>
    </oc>
    <nc r="G4"/>
  </rcc>
  <rcc rId="5117" sId="2">
    <oc r="H4" t="inlineStr">
      <is>
        <t>Исполнение, %</t>
      </is>
    </oc>
    <nc r="H4"/>
  </rcc>
  <rcc rId="5118" sId="2">
    <oc r="J4" t="inlineStr">
      <is>
        <t>январь</t>
      </is>
    </oc>
    <nc r="J4"/>
  </rcc>
  <rcc rId="5119" sId="2">
    <oc r="L4" t="inlineStr">
      <is>
        <t>февраль</t>
      </is>
    </oc>
    <nc r="L4"/>
  </rcc>
  <rcc rId="5120" sId="2">
    <oc r="N4" t="inlineStr">
      <is>
        <t>март</t>
      </is>
    </oc>
    <nc r="N4"/>
  </rcc>
  <rcc rId="5121" sId="2">
    <oc r="P4" t="inlineStr">
      <is>
        <t>апрель</t>
      </is>
    </oc>
    <nc r="P4"/>
  </rcc>
  <rcc rId="5122" sId="2">
    <oc r="R4" t="inlineStr">
      <is>
        <t>май</t>
      </is>
    </oc>
    <nc r="R4"/>
  </rcc>
  <rcc rId="5123" sId="2">
    <oc r="T4" t="inlineStr">
      <is>
        <t>июнь</t>
      </is>
    </oc>
    <nc r="T4"/>
  </rcc>
  <rcc rId="5124" sId="2">
    <oc r="V4" t="inlineStr">
      <is>
        <t>июль</t>
      </is>
    </oc>
    <nc r="V4"/>
  </rcc>
  <rcc rId="5125" sId="2">
    <oc r="X4" t="inlineStr">
      <is>
        <t>август</t>
      </is>
    </oc>
    <nc r="X4"/>
  </rcc>
  <rcc rId="5126" sId="2">
    <oc r="Z4" t="inlineStr">
      <is>
        <t>сентябрь</t>
      </is>
    </oc>
    <nc r="Z4"/>
  </rcc>
  <rcc rId="5127" sId="2">
    <oc r="AB4" t="inlineStr">
      <is>
        <t>октябрь</t>
      </is>
    </oc>
    <nc r="AB4"/>
  </rcc>
  <rcc rId="5128" sId="2">
    <oc r="AD4" t="inlineStr">
      <is>
        <t>ноябрь</t>
      </is>
    </oc>
    <nc r="AD4"/>
  </rcc>
  <rcc rId="5129" sId="2">
    <oc r="AF4" t="inlineStr">
      <is>
        <t>декабрь</t>
      </is>
    </oc>
    <nc r="AF4"/>
  </rcc>
  <rcc rId="5130" sId="2">
    <oc r="AH4" t="inlineStr">
      <is>
        <t>Результаты реализации и причины отклонений факта от плана</t>
      </is>
    </oc>
    <nc r="AH4"/>
  </rcc>
  <rcc rId="5131" sId="2">
    <oc r="D6">
      <v>2025</v>
    </oc>
    <nc r="D6"/>
  </rcc>
  <rcc rId="5132" sId="2" numFmtId="19">
    <oc r="E6">
      <v>45748</v>
    </oc>
    <nc r="E6"/>
  </rcc>
  <rcc rId="5133" sId="2" numFmtId="19">
    <oc r="F6">
      <v>45748</v>
    </oc>
    <nc r="F6"/>
  </rcc>
  <rcc rId="5134" sId="2" numFmtId="19">
    <oc r="G6">
      <v>45748</v>
    </oc>
    <nc r="G6"/>
  </rcc>
  <rcc rId="5135" sId="2">
    <oc r="H6" t="inlineStr">
      <is>
        <t>к плану на год</t>
      </is>
    </oc>
    <nc r="H6"/>
  </rcc>
  <rcc rId="5136" sId="2">
    <oc r="I6" t="inlineStr">
      <is>
        <t>к плану на отчетную дату</t>
      </is>
    </oc>
    <nc r="I6"/>
  </rcc>
  <rcc rId="5137" sId="2">
    <oc r="J6" t="inlineStr">
      <is>
        <t xml:space="preserve">план </t>
      </is>
    </oc>
    <nc r="J6"/>
  </rcc>
  <rcc rId="5138" sId="2">
    <oc r="K6" t="inlineStr">
      <is>
        <t>кассовый расход</t>
      </is>
    </oc>
    <nc r="K6"/>
  </rcc>
  <rcc rId="5139" sId="2">
    <oc r="L6" t="inlineStr">
      <is>
        <t xml:space="preserve">план </t>
      </is>
    </oc>
    <nc r="L6"/>
  </rcc>
  <rcc rId="5140" sId="2">
    <oc r="M6" t="inlineStr">
      <is>
        <t>кассовый расход</t>
      </is>
    </oc>
    <nc r="M6"/>
  </rcc>
  <rcc rId="5141" sId="2">
    <oc r="N6" t="inlineStr">
      <is>
        <t xml:space="preserve">план </t>
      </is>
    </oc>
    <nc r="N6"/>
  </rcc>
  <rcc rId="5142" sId="2">
    <oc r="O6" t="inlineStr">
      <is>
        <t>кассовый расход</t>
      </is>
    </oc>
    <nc r="O6"/>
  </rcc>
  <rcc rId="5143" sId="2">
    <oc r="P6" t="inlineStr">
      <is>
        <t xml:space="preserve">план </t>
      </is>
    </oc>
    <nc r="P6"/>
  </rcc>
  <rcc rId="5144" sId="2">
    <oc r="Q6" t="inlineStr">
      <is>
        <t>кассовый расход</t>
      </is>
    </oc>
    <nc r="Q6"/>
  </rcc>
  <rcc rId="5145" sId="2">
    <oc r="R6" t="inlineStr">
      <is>
        <t xml:space="preserve">план </t>
      </is>
    </oc>
    <nc r="R6"/>
  </rcc>
  <rcc rId="5146" sId="2">
    <oc r="S6" t="inlineStr">
      <is>
        <t>кассовый расход</t>
      </is>
    </oc>
    <nc r="S6"/>
  </rcc>
  <rcc rId="5147" sId="2">
    <oc r="T6" t="inlineStr">
      <is>
        <t xml:space="preserve">план </t>
      </is>
    </oc>
    <nc r="T6"/>
  </rcc>
  <rcc rId="5148" sId="2">
    <oc r="U6" t="inlineStr">
      <is>
        <t>кассовый расход</t>
      </is>
    </oc>
    <nc r="U6"/>
  </rcc>
  <rcc rId="5149" sId="2">
    <oc r="V6" t="inlineStr">
      <is>
        <t xml:space="preserve">план </t>
      </is>
    </oc>
    <nc r="V6"/>
  </rcc>
  <rcc rId="5150" sId="2">
    <oc r="W6" t="inlineStr">
      <is>
        <t>кассовый расход</t>
      </is>
    </oc>
    <nc r="W6"/>
  </rcc>
  <rcc rId="5151" sId="2">
    <oc r="X6" t="inlineStr">
      <is>
        <t xml:space="preserve">план </t>
      </is>
    </oc>
    <nc r="X6"/>
  </rcc>
  <rcc rId="5152" sId="2">
    <oc r="Y6" t="inlineStr">
      <is>
        <t>кассовый расход</t>
      </is>
    </oc>
    <nc r="Y6"/>
  </rcc>
  <rcc rId="5153" sId="2">
    <oc r="Z6" t="inlineStr">
      <is>
        <t xml:space="preserve">план </t>
      </is>
    </oc>
    <nc r="Z6"/>
  </rcc>
  <rcc rId="5154" sId="2">
    <oc r="AA6" t="inlineStr">
      <is>
        <t>кассовый расход</t>
      </is>
    </oc>
    <nc r="AA6"/>
  </rcc>
  <rcc rId="5155" sId="2">
    <oc r="AB6" t="inlineStr">
      <is>
        <t xml:space="preserve">план </t>
      </is>
    </oc>
    <nc r="AB6"/>
  </rcc>
  <rcc rId="5156" sId="2">
    <oc r="AC6" t="inlineStr">
      <is>
        <t>кассовый расход</t>
      </is>
    </oc>
    <nc r="AC6"/>
  </rcc>
  <rcc rId="5157" sId="2">
    <oc r="AD6" t="inlineStr">
      <is>
        <t xml:space="preserve">план </t>
      </is>
    </oc>
    <nc r="AD6"/>
  </rcc>
  <rcc rId="5158" sId="2">
    <oc r="AE6" t="inlineStr">
      <is>
        <t>кассовый расход</t>
      </is>
    </oc>
    <nc r="AE6"/>
  </rcc>
  <rcc rId="5159" sId="2">
    <oc r="AF6" t="inlineStr">
      <is>
        <t xml:space="preserve">план </t>
      </is>
    </oc>
    <nc r="AF6"/>
  </rcc>
  <rcc rId="5160" sId="2">
    <oc r="AG6" t="inlineStr">
      <is>
        <t>кассовый расход</t>
      </is>
    </oc>
    <nc r="AG6"/>
  </rcc>
  <rcc rId="5161" sId="2" numFmtId="4">
    <oc r="A7">
      <v>1</v>
    </oc>
    <nc r="A7"/>
  </rcc>
  <rcc rId="5162" sId="2" numFmtId="4">
    <oc r="B7">
      <v>2</v>
    </oc>
    <nc r="B7"/>
  </rcc>
  <rcc rId="5163" sId="2" numFmtId="4">
    <oc r="C7">
      <v>3</v>
    </oc>
    <nc r="C7"/>
  </rcc>
  <rcc rId="5164" sId="2" numFmtId="4">
    <oc r="D7">
      <v>4</v>
    </oc>
    <nc r="D7"/>
  </rcc>
  <rcc rId="5165" sId="2" numFmtId="4">
    <oc r="E7">
      <v>5</v>
    </oc>
    <nc r="E7"/>
  </rcc>
  <rcc rId="5166" sId="2" numFmtId="4">
    <oc r="F7">
      <v>6</v>
    </oc>
    <nc r="F7"/>
  </rcc>
  <rcc rId="5167" sId="2" numFmtId="4">
    <oc r="G7">
      <v>7</v>
    </oc>
    <nc r="G7"/>
  </rcc>
  <rcc rId="5168" sId="2" numFmtId="4">
    <oc r="H7">
      <v>8</v>
    </oc>
    <nc r="H7"/>
  </rcc>
  <rcc rId="5169" sId="2" numFmtId="4">
    <oc r="I7">
      <v>9</v>
    </oc>
    <nc r="I7"/>
  </rcc>
  <rcc rId="5170" sId="2" numFmtId="4">
    <oc r="J7">
      <v>10</v>
    </oc>
    <nc r="J7"/>
  </rcc>
  <rcc rId="5171" sId="2" numFmtId="4">
    <oc r="K7">
      <v>11</v>
    </oc>
    <nc r="K7"/>
  </rcc>
  <rcc rId="5172" sId="2" numFmtId="4">
    <oc r="L7">
      <v>12</v>
    </oc>
    <nc r="L7"/>
  </rcc>
  <rcc rId="5173" sId="2" numFmtId="4">
    <oc r="M7">
      <v>13</v>
    </oc>
    <nc r="M7"/>
  </rcc>
  <rcc rId="5174" sId="2" numFmtId="4">
    <oc r="N7">
      <v>14</v>
    </oc>
    <nc r="N7"/>
  </rcc>
  <rcc rId="5175" sId="2" numFmtId="4">
    <oc r="O7">
      <v>15</v>
    </oc>
    <nc r="O7"/>
  </rcc>
  <rcc rId="5176" sId="2" numFmtId="4">
    <oc r="P7">
      <v>16</v>
    </oc>
    <nc r="P7"/>
  </rcc>
  <rcc rId="5177" sId="2" numFmtId="4">
    <oc r="Q7">
      <v>17</v>
    </oc>
    <nc r="Q7"/>
  </rcc>
  <rcc rId="5178" sId="2" numFmtId="4">
    <oc r="R7">
      <v>18</v>
    </oc>
    <nc r="R7"/>
  </rcc>
  <rcc rId="5179" sId="2" numFmtId="4">
    <oc r="S7">
      <v>19</v>
    </oc>
    <nc r="S7"/>
  </rcc>
  <rcc rId="5180" sId="2" numFmtId="4">
    <oc r="T7">
      <v>20</v>
    </oc>
    <nc r="T7"/>
  </rcc>
  <rcc rId="5181" sId="2" numFmtId="4">
    <oc r="U7">
      <v>21</v>
    </oc>
    <nc r="U7"/>
  </rcc>
  <rcc rId="5182" sId="2" numFmtId="4">
    <oc r="V7">
      <v>22</v>
    </oc>
    <nc r="V7"/>
  </rcc>
  <rcc rId="5183" sId="2" numFmtId="4">
    <oc r="W7">
      <v>23</v>
    </oc>
    <nc r="W7"/>
  </rcc>
  <rcc rId="5184" sId="2" numFmtId="4">
    <oc r="X7">
      <v>24</v>
    </oc>
    <nc r="X7"/>
  </rcc>
  <rcc rId="5185" sId="2" numFmtId="4">
    <oc r="Y7">
      <v>25</v>
    </oc>
    <nc r="Y7"/>
  </rcc>
  <rcc rId="5186" sId="2" numFmtId="4">
    <oc r="Z7">
      <v>26</v>
    </oc>
    <nc r="Z7"/>
  </rcc>
  <rcc rId="5187" sId="2" numFmtId="4">
    <oc r="AA7">
      <v>27</v>
    </oc>
    <nc r="AA7"/>
  </rcc>
  <rcc rId="5188" sId="2" numFmtId="4">
    <oc r="AB7">
      <v>28</v>
    </oc>
    <nc r="AB7"/>
  </rcc>
  <rcc rId="5189" sId="2" numFmtId="4">
    <oc r="AC7">
      <v>29</v>
    </oc>
    <nc r="AC7"/>
  </rcc>
  <rcc rId="5190" sId="2" numFmtId="4">
    <oc r="AD7">
      <v>30</v>
    </oc>
    <nc r="AD7"/>
  </rcc>
  <rcc rId="5191" sId="2" numFmtId="4">
    <oc r="AE7">
      <v>31</v>
    </oc>
    <nc r="AE7"/>
  </rcc>
  <rcc rId="5192" sId="2" numFmtId="4">
    <oc r="AF7">
      <v>32</v>
    </oc>
    <nc r="AF7"/>
  </rcc>
  <rcc rId="5193" sId="2" numFmtId="4">
    <oc r="AG7">
      <v>33</v>
    </oc>
    <nc r="AG7"/>
  </rcc>
  <rcc rId="5194" sId="2" numFmtId="4">
    <oc r="AH7">
      <v>34</v>
    </oc>
    <nc r="AH7"/>
  </rcc>
  <rcc rId="5195" sId="2">
    <oc r="B8" t="inlineStr">
      <is>
        <t>Всего по муниципальной программе</t>
      </is>
    </oc>
    <nc r="B8"/>
  </rcc>
  <rcc rId="5196" sId="2">
    <oc r="C8" t="inlineStr">
      <is>
        <t>Всего</t>
      </is>
    </oc>
    <nc r="C8"/>
  </rcc>
  <rcc rId="5197" sId="2">
    <oc r="D8">
      <f>D9+D10+D11</f>
    </oc>
    <nc r="D8"/>
  </rcc>
  <rcc rId="5198" sId="2">
    <oc r="E8">
      <f>E9+E10+E11</f>
    </oc>
    <nc r="E8"/>
  </rcc>
  <rcc rId="5199" sId="2">
    <oc r="F8">
      <f>F9+F10+F11</f>
    </oc>
    <nc r="F8"/>
  </rcc>
  <rcc rId="5200" sId="2">
    <oc r="G8">
      <f>G9+G10+G11</f>
    </oc>
    <nc r="G8"/>
  </rcc>
  <rcc rId="5201" sId="2">
    <oc r="H8">
      <f>IFERROR(G8/D8*100,0)</f>
    </oc>
    <nc r="H8"/>
  </rcc>
  <rcc rId="5202" sId="2">
    <oc r="I8">
      <f>IFERROR(G8/E8*100,0)</f>
    </oc>
    <nc r="I8"/>
  </rcc>
  <rcc rId="5203" sId="2">
    <oc r="J8">
      <f>J9+J10+J11</f>
    </oc>
    <nc r="J8"/>
  </rcc>
  <rcc rId="5204" sId="2">
    <oc r="K8">
      <f>K9+K10+K11</f>
    </oc>
    <nc r="K8"/>
  </rcc>
  <rcc rId="5205" sId="2">
    <oc r="L8">
      <f>L9+L10+L11</f>
    </oc>
    <nc r="L8"/>
  </rcc>
  <rcc rId="5206" sId="2">
    <oc r="M8">
      <f>M9+M10+M11</f>
    </oc>
    <nc r="M8"/>
  </rcc>
  <rcc rId="5207" sId="2">
    <oc r="N8">
      <f>N9+N10+N11</f>
    </oc>
    <nc r="N8"/>
  </rcc>
  <rcc rId="5208" sId="2">
    <oc r="O8">
      <f>O9+O10+O11</f>
    </oc>
    <nc r="O8"/>
  </rcc>
  <rcc rId="5209" sId="2">
    <oc r="P8">
      <f>P9+P10+P11</f>
    </oc>
    <nc r="P8"/>
  </rcc>
  <rcc rId="5210" sId="2">
    <oc r="Q8">
      <f>Q9+Q10+Q11</f>
    </oc>
    <nc r="Q8"/>
  </rcc>
  <rcc rId="5211" sId="2">
    <oc r="R8">
      <f>R9+R10+R11</f>
    </oc>
    <nc r="R8"/>
  </rcc>
  <rcc rId="5212" sId="2">
    <oc r="S8">
      <f>S9+S10+S11</f>
    </oc>
    <nc r="S8"/>
  </rcc>
  <rcc rId="5213" sId="2">
    <oc r="T8">
      <f>T9+T10+T11</f>
    </oc>
    <nc r="T8"/>
  </rcc>
  <rcc rId="5214" sId="2">
    <oc r="U8">
      <f>U9+U10+U11</f>
    </oc>
    <nc r="U8"/>
  </rcc>
  <rcc rId="5215" sId="2">
    <oc r="V8">
      <f>V9+V10+V11</f>
    </oc>
    <nc r="V8"/>
  </rcc>
  <rcc rId="5216" sId="2">
    <oc r="W8">
      <f>W9+W10+W11</f>
    </oc>
    <nc r="W8"/>
  </rcc>
  <rcc rId="5217" sId="2">
    <oc r="X8">
      <f>X9+X10+X11</f>
    </oc>
    <nc r="X8"/>
  </rcc>
  <rcc rId="5218" sId="2">
    <oc r="Y8">
      <f>Y9+Y10+Y11</f>
    </oc>
    <nc r="Y8"/>
  </rcc>
  <rcc rId="5219" sId="2">
    <oc r="Z8">
      <f>Z9+Z10+Z11</f>
    </oc>
    <nc r="Z8"/>
  </rcc>
  <rcc rId="5220" sId="2">
    <oc r="AA8">
      <f>AA9+AA10+AA11</f>
    </oc>
    <nc r="AA8"/>
  </rcc>
  <rcc rId="5221" sId="2">
    <oc r="AB8">
      <f>AB9+AB10+AB11</f>
    </oc>
    <nc r="AB8"/>
  </rcc>
  <rcc rId="5222" sId="2">
    <oc r="AC8">
      <f>AC9+AC10+AC11</f>
    </oc>
    <nc r="AC8"/>
  </rcc>
  <rcc rId="5223" sId="2">
    <oc r="AD8">
      <f>AD9+AD10+AD11</f>
    </oc>
    <nc r="AD8"/>
  </rcc>
  <rcc rId="5224" sId="2">
    <oc r="AE8">
      <f>AE9+AE10+AE11</f>
    </oc>
    <nc r="AE8"/>
  </rcc>
  <rcc rId="5225" sId="2">
    <oc r="AF8">
      <f>AF9+AF10+AF11</f>
    </oc>
    <nc r="AF8"/>
  </rcc>
  <rcc rId="5226" sId="2">
    <oc r="AG8">
      <f>AG9+AG10+AG11</f>
    </oc>
    <nc r="AG8"/>
  </rcc>
  <rcc rId="5227" sId="2">
    <oc r="C9" t="inlineStr">
      <is>
        <t>бюджет автономного округа</t>
      </is>
    </oc>
    <nc r="C9"/>
  </rcc>
  <rcc rId="5228" sId="2">
    <oc r="D9">
      <f>D18</f>
    </oc>
    <nc r="D9"/>
  </rcc>
  <rcc rId="5229" sId="2">
    <oc r="E9">
      <f>E18</f>
    </oc>
    <nc r="E9"/>
  </rcc>
  <rcc rId="5230" sId="2">
    <oc r="F9">
      <f>F18</f>
    </oc>
    <nc r="F9"/>
  </rcc>
  <rcc rId="5231" sId="2">
    <oc r="G9">
      <f>G18</f>
    </oc>
    <nc r="G9"/>
  </rcc>
  <rcc rId="5232" sId="2">
    <oc r="H9">
      <f>IFERROR(G9/D9*100,0)</f>
    </oc>
    <nc r="H9"/>
  </rcc>
  <rcc rId="5233" sId="2">
    <oc r="I9">
      <f>IFERROR(G9/E9*100,0)</f>
    </oc>
    <nc r="I9"/>
  </rcc>
  <rcc rId="5234" sId="2">
    <oc r="J9">
      <f>J18</f>
    </oc>
    <nc r="J9"/>
  </rcc>
  <rcc rId="5235" sId="2">
    <oc r="K9">
      <f>K18</f>
    </oc>
    <nc r="K9"/>
  </rcc>
  <rcc rId="5236" sId="2">
    <oc r="L9">
      <f>L18</f>
    </oc>
    <nc r="L9"/>
  </rcc>
  <rcc rId="5237" sId="2">
    <oc r="M9">
      <f>M18</f>
    </oc>
    <nc r="M9"/>
  </rcc>
  <rcc rId="5238" sId="2">
    <oc r="N9">
      <f>N18</f>
    </oc>
    <nc r="N9"/>
  </rcc>
  <rcc rId="5239" sId="2">
    <oc r="O9">
      <f>O18</f>
    </oc>
    <nc r="O9"/>
  </rcc>
  <rcc rId="5240" sId="2">
    <oc r="P9">
      <f>P18</f>
    </oc>
    <nc r="P9"/>
  </rcc>
  <rcc rId="5241" sId="2">
    <oc r="Q9">
      <f>Q18</f>
    </oc>
    <nc r="Q9"/>
  </rcc>
  <rcc rId="5242" sId="2">
    <oc r="R9">
      <f>R18</f>
    </oc>
    <nc r="R9"/>
  </rcc>
  <rcc rId="5243" sId="2">
    <oc r="S9">
      <f>S18</f>
    </oc>
    <nc r="S9"/>
  </rcc>
  <rcc rId="5244" sId="2">
    <oc r="T9">
      <f>T18</f>
    </oc>
    <nc r="T9"/>
  </rcc>
  <rcc rId="5245" sId="2">
    <oc r="U9">
      <f>U18</f>
    </oc>
    <nc r="U9"/>
  </rcc>
  <rcc rId="5246" sId="2">
    <oc r="V9">
      <f>V18</f>
    </oc>
    <nc r="V9"/>
  </rcc>
  <rcc rId="5247" sId="2">
    <oc r="W9">
      <f>W18</f>
    </oc>
    <nc r="W9"/>
  </rcc>
  <rcc rId="5248" sId="2">
    <oc r="X9">
      <f>X18</f>
    </oc>
    <nc r="X9"/>
  </rcc>
  <rcc rId="5249" sId="2">
    <oc r="Y9">
      <f>Y18</f>
    </oc>
    <nc r="Y9"/>
  </rcc>
  <rcc rId="5250" sId="2">
    <oc r="Z9">
      <f>Z18</f>
    </oc>
    <nc r="Z9"/>
  </rcc>
  <rcc rId="5251" sId="2">
    <oc r="AA9">
      <f>AA18</f>
    </oc>
    <nc r="AA9"/>
  </rcc>
  <rcc rId="5252" sId="2">
    <oc r="AB9">
      <f>AB18</f>
    </oc>
    <nc r="AB9"/>
  </rcc>
  <rcc rId="5253" sId="2">
    <oc r="AC9">
      <f>AC18</f>
    </oc>
    <nc r="AC9"/>
  </rcc>
  <rcc rId="5254" sId="2">
    <oc r="AD9">
      <f>AD18</f>
    </oc>
    <nc r="AD9"/>
  </rcc>
  <rcc rId="5255" sId="2">
    <oc r="AE9">
      <f>AE18</f>
    </oc>
    <nc r="AE9"/>
  </rcc>
  <rcc rId="5256" sId="2">
    <oc r="AF9">
      <f>AF18</f>
    </oc>
    <nc r="AF9"/>
  </rcc>
  <rcc rId="5257" sId="2">
    <oc r="AG9">
      <f>AG18</f>
    </oc>
    <nc r="AG9"/>
  </rcc>
  <rcc rId="5258" sId="2">
    <oc r="C10" t="inlineStr">
      <is>
        <t>бюджет города Когалыма</t>
      </is>
    </oc>
    <nc r="C10"/>
  </rcc>
  <rcc rId="5259" sId="2">
    <oc r="D10">
      <f>D14+D19</f>
    </oc>
    <nc r="D10"/>
  </rcc>
  <rcc rId="5260" sId="2">
    <oc r="E10">
      <f>E14+E19</f>
    </oc>
    <nc r="E10"/>
  </rcc>
  <rcc rId="5261" sId="2">
    <oc r="F10">
      <f>F14+F19</f>
    </oc>
    <nc r="F10"/>
  </rcc>
  <rcc rId="5262" sId="2">
    <oc r="G10">
      <f>G14+G19</f>
    </oc>
    <nc r="G10"/>
  </rcc>
  <rcc rId="5263" sId="2">
    <oc r="H10">
      <f>IFERROR(G10/D10*100,0)</f>
    </oc>
    <nc r="H10"/>
  </rcc>
  <rcc rId="5264" sId="2">
    <oc r="I10">
      <f>IFERROR(G10/E10*100,0)</f>
    </oc>
    <nc r="I10"/>
  </rcc>
  <rcc rId="5265" sId="2">
    <oc r="J10">
      <f>J14+J19</f>
    </oc>
    <nc r="J10"/>
  </rcc>
  <rcc rId="5266" sId="2">
    <oc r="K10">
      <f>K14+K19</f>
    </oc>
    <nc r="K10"/>
  </rcc>
  <rcc rId="5267" sId="2">
    <oc r="L10">
      <f>L14+L19</f>
    </oc>
    <nc r="L10"/>
  </rcc>
  <rcc rId="5268" sId="2">
    <oc r="M10">
      <f>M14+M19</f>
    </oc>
    <nc r="M10"/>
  </rcc>
  <rcc rId="5269" sId="2">
    <oc r="N10">
      <f>N14+N19</f>
    </oc>
    <nc r="N10"/>
  </rcc>
  <rcc rId="5270" sId="2">
    <oc r="O10">
      <f>O14+O19</f>
    </oc>
    <nc r="O10"/>
  </rcc>
  <rcc rId="5271" sId="2">
    <oc r="P10">
      <f>P14+P19</f>
    </oc>
    <nc r="P10"/>
  </rcc>
  <rcc rId="5272" sId="2">
    <oc r="Q10">
      <f>Q14+Q19</f>
    </oc>
    <nc r="Q10"/>
  </rcc>
  <rcc rId="5273" sId="2">
    <oc r="R10">
      <f>R14+R19</f>
    </oc>
    <nc r="R10"/>
  </rcc>
  <rcc rId="5274" sId="2">
    <oc r="S10">
      <f>S14+S19</f>
    </oc>
    <nc r="S10"/>
  </rcc>
  <rcc rId="5275" sId="2">
    <oc r="T10">
      <f>T14+T19</f>
    </oc>
    <nc r="T10"/>
  </rcc>
  <rcc rId="5276" sId="2">
    <oc r="U10">
      <f>U14+U19</f>
    </oc>
    <nc r="U10"/>
  </rcc>
  <rcc rId="5277" sId="2">
    <oc r="V10">
      <f>V14+V19</f>
    </oc>
    <nc r="V10"/>
  </rcc>
  <rcc rId="5278" sId="2">
    <oc r="W10">
      <f>W14+W19</f>
    </oc>
    <nc r="W10"/>
  </rcc>
  <rcc rId="5279" sId="2">
    <oc r="X10">
      <f>X14+X19</f>
    </oc>
    <nc r="X10"/>
  </rcc>
  <rcc rId="5280" sId="2">
    <oc r="Y10">
      <f>Y14+Y19</f>
    </oc>
    <nc r="Y10"/>
  </rcc>
  <rcc rId="5281" sId="2">
    <oc r="Z10">
      <f>Z14+Z19</f>
    </oc>
    <nc r="Z10"/>
  </rcc>
  <rcc rId="5282" sId="2">
    <oc r="AA10">
      <f>AA14+AA19</f>
    </oc>
    <nc r="AA10"/>
  </rcc>
  <rcc rId="5283" sId="2">
    <oc r="AB10">
      <f>AB14+AB19</f>
    </oc>
    <nc r="AB10"/>
  </rcc>
  <rcc rId="5284" sId="2">
    <oc r="AC10">
      <f>AC14+AC19</f>
    </oc>
    <nc r="AC10"/>
  </rcc>
  <rcc rId="5285" sId="2">
    <oc r="AD10">
      <f>AD14+AD19</f>
    </oc>
    <nc r="AD10"/>
  </rcc>
  <rcc rId="5286" sId="2">
    <oc r="AE10">
      <f>AE14+AE19</f>
    </oc>
    <nc r="AE10"/>
  </rcc>
  <rcc rId="5287" sId="2">
    <oc r="AF10">
      <f>AF14+AF19</f>
    </oc>
    <nc r="AF10"/>
  </rcc>
  <rcc rId="5288" sId="2">
    <oc r="AG10">
      <f>AG14+AG19</f>
    </oc>
    <nc r="AG10"/>
  </rcc>
  <rcc rId="5289" sId="2">
    <oc r="C11" t="inlineStr">
      <is>
        <t>внебюджетные источники</t>
      </is>
    </oc>
    <nc r="C11"/>
  </rcc>
  <rcc rId="5290" sId="2">
    <oc r="D11">
      <f>D15</f>
    </oc>
    <nc r="D11"/>
  </rcc>
  <rcc rId="5291" sId="2">
    <oc r="E11">
      <f>E15</f>
    </oc>
    <nc r="E11"/>
  </rcc>
  <rcc rId="5292" sId="2">
    <oc r="F11">
      <f>F15</f>
    </oc>
    <nc r="F11"/>
  </rcc>
  <rcc rId="5293" sId="2">
    <oc r="G11">
      <f>G15</f>
    </oc>
    <nc r="G11"/>
  </rcc>
  <rcc rId="5294" sId="2">
    <oc r="H11">
      <f>IFERROR(G11/D11*100,0)</f>
    </oc>
    <nc r="H11"/>
  </rcc>
  <rcc rId="5295" sId="2">
    <oc r="I11">
      <f>IFERROR(G11/E11*100,0)</f>
    </oc>
    <nc r="I11"/>
  </rcc>
  <rcc rId="5296" sId="2">
    <oc r="J11">
      <f>J15</f>
    </oc>
    <nc r="J11"/>
  </rcc>
  <rcc rId="5297" sId="2">
    <oc r="K11">
      <f>K15</f>
    </oc>
    <nc r="K11"/>
  </rcc>
  <rcc rId="5298" sId="2">
    <oc r="L11">
      <f>L15</f>
    </oc>
    <nc r="L11"/>
  </rcc>
  <rcc rId="5299" sId="2">
    <oc r="M11">
      <f>M15</f>
    </oc>
    <nc r="M11"/>
  </rcc>
  <rcc rId="5300" sId="2">
    <oc r="N11">
      <f>N15</f>
    </oc>
    <nc r="N11"/>
  </rcc>
  <rcc rId="5301" sId="2">
    <oc r="O11">
      <f>O15</f>
    </oc>
    <nc r="O11"/>
  </rcc>
  <rcc rId="5302" sId="2">
    <oc r="P11">
      <f>P15</f>
    </oc>
    <nc r="P11"/>
  </rcc>
  <rcc rId="5303" sId="2">
    <oc r="Q11">
      <f>Q15</f>
    </oc>
    <nc r="Q11"/>
  </rcc>
  <rcc rId="5304" sId="2">
    <oc r="R11">
      <f>R15</f>
    </oc>
    <nc r="R11"/>
  </rcc>
  <rcc rId="5305" sId="2">
    <oc r="S11">
      <f>S15</f>
    </oc>
    <nc r="S11"/>
  </rcc>
  <rcc rId="5306" sId="2">
    <oc r="T11">
      <f>T15</f>
    </oc>
    <nc r="T11"/>
  </rcc>
  <rcc rId="5307" sId="2">
    <oc r="U11">
      <f>U15</f>
    </oc>
    <nc r="U11"/>
  </rcc>
  <rcc rId="5308" sId="2">
    <oc r="V11">
      <f>V15</f>
    </oc>
    <nc r="V11"/>
  </rcc>
  <rcc rId="5309" sId="2">
    <oc r="W11">
      <f>W15</f>
    </oc>
    <nc r="W11"/>
  </rcc>
  <rcc rId="5310" sId="2">
    <oc r="X11">
      <f>X15</f>
    </oc>
    <nc r="X11"/>
  </rcc>
  <rcc rId="5311" sId="2">
    <oc r="Y11">
      <f>Y15</f>
    </oc>
    <nc r="Y11"/>
  </rcc>
  <rcc rId="5312" sId="2">
    <oc r="Z11">
      <f>Z15</f>
    </oc>
    <nc r="Z11"/>
  </rcc>
  <rcc rId="5313" sId="2">
    <oc r="AA11">
      <f>AA15</f>
    </oc>
    <nc r="AA11"/>
  </rcc>
  <rcc rId="5314" sId="2">
    <oc r="AB11">
      <f>AB15</f>
    </oc>
    <nc r="AB11"/>
  </rcc>
  <rcc rId="5315" sId="2">
    <oc r="AC11">
      <f>AC15</f>
    </oc>
    <nc r="AC11"/>
  </rcc>
  <rcc rId="5316" sId="2">
    <oc r="AD11">
      <f>AD15</f>
    </oc>
    <nc r="AD11"/>
  </rcc>
  <rcc rId="5317" sId="2">
    <oc r="AE11">
      <f>AE15</f>
    </oc>
    <nc r="AE11"/>
  </rcc>
  <rcc rId="5318" sId="2">
    <oc r="AF11">
      <f>AF15</f>
    </oc>
    <nc r="AF11"/>
  </rcc>
  <rcc rId="5319" sId="2">
    <oc r="AG11">
      <f>AG15</f>
    </oc>
    <nc r="AG11"/>
  </rcc>
  <rcc rId="5320" sId="2">
    <oc r="B12" t="inlineStr">
      <is>
        <t>Направление (подпрограмма) «Организация благоустройства территории города Когалыма и содержание объектов городского хозяйства города Когалыма»</t>
      </is>
    </oc>
    <nc r="B12"/>
  </rcc>
  <rcc rId="5321" sId="2">
    <oc r="A13" t="inlineStr">
      <is>
        <t xml:space="preserve"> 1.1</t>
      </is>
    </oc>
    <nc r="A13"/>
  </rcc>
  <rcc rId="5322" sId="2">
    <oc r="B13" t="inlineStr">
      <is>
        <t>Комплекс процессных мероприятий «Организация благоустройства территории города Когалыма и содержание объектов городского хозяйства города Когалыма» / Мероприятие (результат) «Организовано благоустройство территории города Когалыма и содержание объектов городского хозяйства города Когалыма»</t>
      </is>
    </oc>
    <nc r="B13"/>
  </rcc>
  <rcc rId="5323" sId="2">
    <oc r="C13" t="inlineStr">
      <is>
        <t>Всего</t>
      </is>
    </oc>
    <nc r="C13"/>
  </rcc>
  <rcc rId="5324" sId="2">
    <oc r="D13">
      <f>SUM(J13,L13,N13,P13,R13,T13,V13,X13,Z13,AB13,AD13,AF13)</f>
    </oc>
    <nc r="D13"/>
  </rcc>
  <rcc rId="5325" sId="2">
    <oc r="E13">
      <f>E14+E15</f>
    </oc>
    <nc r="E13"/>
  </rcc>
  <rcc rId="5326" sId="2">
    <oc r="F13">
      <f>F14+F15</f>
    </oc>
    <nc r="F13"/>
  </rcc>
  <rcc rId="5327" sId="2">
    <oc r="G13">
      <f>G14+G15</f>
    </oc>
    <nc r="G13"/>
  </rcc>
  <rcc rId="5328" sId="2">
    <oc r="H13">
      <f>IFERROR(G13/D13*100,0)</f>
    </oc>
    <nc r="H13"/>
  </rcc>
  <rcc rId="5329" sId="2">
    <oc r="I13">
      <f>IFERROR(G13/E13*100,0)</f>
    </oc>
    <nc r="I13"/>
  </rcc>
  <rcc rId="5330" sId="2">
    <oc r="J13">
      <f>J14+J15</f>
    </oc>
    <nc r="J13"/>
  </rcc>
  <rcc rId="5331" sId="2">
    <oc r="K13">
      <f>K14+K15</f>
    </oc>
    <nc r="K13"/>
  </rcc>
  <rcc rId="5332" sId="2">
    <oc r="L13">
      <f>L14+L15</f>
    </oc>
    <nc r="L13"/>
  </rcc>
  <rcc rId="5333" sId="2">
    <oc r="M13">
      <f>M14+M15</f>
    </oc>
    <nc r="M13"/>
  </rcc>
  <rcc rId="5334" sId="2">
    <oc r="N13">
      <f>N14+N15</f>
    </oc>
    <nc r="N13"/>
  </rcc>
  <rcc rId="5335" sId="2">
    <oc r="O13">
      <f>O14+O15</f>
    </oc>
    <nc r="O13"/>
  </rcc>
  <rcc rId="5336" sId="2">
    <oc r="P13">
      <f>P14+P15</f>
    </oc>
    <nc r="P13"/>
  </rcc>
  <rcc rId="5337" sId="2">
    <oc r="Q13">
      <f>Q14+Q15</f>
    </oc>
    <nc r="Q13"/>
  </rcc>
  <rcc rId="5338" sId="2">
    <oc r="R13">
      <f>R14+R15</f>
    </oc>
    <nc r="R13"/>
  </rcc>
  <rcc rId="5339" sId="2">
    <oc r="S13">
      <f>S14+S15</f>
    </oc>
    <nc r="S13"/>
  </rcc>
  <rcc rId="5340" sId="2">
    <oc r="T13">
      <f>T14+T15</f>
    </oc>
    <nc r="T13"/>
  </rcc>
  <rcc rId="5341" sId="2">
    <oc r="U13">
      <f>U14+U15</f>
    </oc>
    <nc r="U13"/>
  </rcc>
  <rcc rId="5342" sId="2">
    <oc r="V13">
      <f>V14+V15</f>
    </oc>
    <nc r="V13"/>
  </rcc>
  <rcc rId="5343" sId="2">
    <oc r="W13">
      <f>W14+W15</f>
    </oc>
    <nc r="W13"/>
  </rcc>
  <rcc rId="5344" sId="2">
    <oc r="X13">
      <f>X14+X15</f>
    </oc>
    <nc r="X13"/>
  </rcc>
  <rcc rId="5345" sId="2">
    <oc r="Y13">
      <f>Y14+Y15</f>
    </oc>
    <nc r="Y13"/>
  </rcc>
  <rcc rId="5346" sId="2">
    <oc r="Z13">
      <f>Z14+Z15</f>
    </oc>
    <nc r="Z13"/>
  </rcc>
  <rcc rId="5347" sId="2">
    <oc r="AA13">
      <f>AA14+AA15</f>
    </oc>
    <nc r="AA13"/>
  </rcc>
  <rcc rId="5348" sId="2">
    <oc r="AB13">
      <f>AB14+AB15</f>
    </oc>
    <nc r="AB13"/>
  </rcc>
  <rcc rId="5349" sId="2">
    <oc r="AC13">
      <f>AC14+AC15</f>
    </oc>
    <nc r="AC13"/>
  </rcc>
  <rcc rId="5350" sId="2">
    <oc r="AD13">
      <f>AD14+AD15</f>
    </oc>
    <nc r="AD13"/>
  </rcc>
  <rcc rId="5351" sId="2">
    <oc r="AE13">
      <f>AE14+AE15</f>
    </oc>
    <nc r="AE13"/>
  </rcc>
  <rcc rId="5352" sId="2">
    <oc r="AF13">
      <f>AF14+AF15</f>
    </oc>
    <nc r="AF13"/>
  </rcc>
  <rcc rId="5353" sId="2">
    <oc r="AG13">
      <f>AG14+AG15</f>
    </oc>
    <nc r="AG13"/>
  </rcc>
  <rcc rId="5354" sId="2">
    <oc r="AH13" t="inlineStr">
      <is>
        <t xml:space="preserve"> На выполнение работ (оказание услуг) в 2025 году заключены МК: 
   - от 05.11.2024 №0187300013724000251 с ИП Блаженским М.В. на оказание услуг по очистке, погрузке и вывозу снега с территории города Когалыма на сумму 49 010,00 тыс.руб.(услуги оказываются с 05.11.2024), дополнительным соглашением контракт был увеличен, сумма контракта 53 911,00 тыс.рублей
-услуги оказаны и оплачены в полном объеме.
   - от 30.09.2024 №0187300013724000219 с ИП Сагидовым М.С. на оказание услуг по содержанию мест (площадок) накопления ТКО на сумму 1 815,149 тыс.руб. (в т.ч. на 2025 год на сумму 884,854 тыс.руб.);
   - от 28.10.2024 №0187300013724000247 с АО "ЮТЭК-Когалым" на выполнение работ по оперативному, техническому обслуживанию и текущему ремонту электрооборудования сетей наружного освещения и светофорных объектов г.Когалыма на сумму 34 624,20 тыс.руб. (в т.ч.ТО сетей НО на сумму 28 019,500 тыс.руб.);
     - от 08.11.2024 №0187300013724000258 и №0187300013724000259 с ИП Нуриахметовым Г.В. на поставку, монтаж и содержание зимних горок на сумму 2 458,346 тыс.руб. и 3 770,00 тыс.руб. соответственно;
   - от 29.12.2024 №0187300013724000279 с ООО "Ритуал" на оказание услуг по содержанию городского кладбища на территории города Когалыма на сумму 3 858,656 тыс.руб.;
   - от 18.12.2024 №ЭС1902000062/25 с АО "Газпром энергосбыт Тюмень" на сумму 21 642,4 тыс.руб. на электроэнергию сетей НО улиц и дворовых территорий.
 - от 11.03.2025 №2025.249062 с ИП ИВЛЮТИН ИГОРЬ АЛЕКСАНДРОВИЧ на сумму 220,00 тыс.рублей на поставку флагов;
 -от 18.03.2025 №0187300013725000014 с АО "РОССЕТИ ТЮМЕНЬ" на сумму 1 022,64 тыс.руб. на выполнение работ по ремонту(замене) оборудования сетей наружного освещения на территории города Когалыма;
 - от 25.03.2025 №7/2025 с ИП Блаженским М.В. на оказание услуг по очистке, погрузке и вывозу снега с территории города Когалыма на сумму 598,85 тыс.руб;
- от 25.03.2025 №8/2025 с ИП Блаженским М.В. на оказание услуг по очистке, погрузке и вывозу снега с территории города Когалыма на сумму 598,85 тыс.руб;
-от 25.03.2025 №9/2025 с ИП Блаженским М.В. на оказание услуг по очистке, погрузке и вывозу снега с территории города Когалыма на сумму 598,85 тыс.руб;
- от 27.03.2025 №0387300043825000002 с  с ИП Блаженским М.В. на оказание услуг по очистке, погрузке и вывозу снега с территории города Когалыма на сумму 6 603,30 тыс. руб;
- от 28.03.2025 №0187300013725000027 с ИП Козер С.А. выполнение работ по ремонту пешеходных дорожек и тротуаров в городе Когалыме на сумму 6 097,54 тыс. руб;
- от 31.03.2025 №10/2025 с ИП БЕЛОЗЕРОВ ВЛАДИСЛАВ АЛЕКСАНДРОВИЧ на оказание услуг по изготовлению пленки с оклейкой (брендирование) транспортных средств (автобусов) на сумму 460,68 тыс. руб;
- от 20.03.2025 №30Д с ООО "ГОРВОДОКАНАЛ" на оказание услуг по обслуживанию участка сети хозяйственно-бытовой и производственной канализации на объекте, расположенном по адресу: 
Ханты-Мансийский автономный округ-Югра, г. Когалым, ул. Береговая, район дома 101 на сумму 302,90 тыс.руб;
- от 31.03.2025 №11/2025 с ИП МОЦБАВЕР ЕМЕЛЬЯН ЕМЕЛЬЯНОВИЧ на оказание услуг по откачке дождевых вод на сумму 592,04 тыс.руб.
     В соответствии с Решением Думы г.Когалыма от 12.02.2025 №510-ГД выделены плановые ассигнования:
- на украшение общественного транспорта, осуществляющего регулярные перевозки пассажиров и багажа на автобусных маршрутах города Когалыма, в рамках подготовки к празднованию знаменательных и юбилейных дат в сумме 3 416,70 тыс.руб.;
- на ремонт объекта "Архитектурная композиция и основание", расположенного на пересечении улиц Дружбы Народов - Молодежная - Югорская (Жемчужина) в сумме 499,41 тыс.руб.;
- на оформление технических планов на инженерные сети ливневой канализации в сумме 91,0 тыс.руб.
В соответствии с Соглашением с ПАО ЛУКОЙЛ выделены плановые ассигнования:
- обустройство пешеходных дорожек к Образовательному центру (ОЦ) (Асфальтирование пешеходной дорожки до ОЦ (протяженность 1,4 км ширина в 2 плиты - м) - 20 000 тыс.руб. Ведется процедура согласования контракта
- обустройство пешеходных дорожек к Образовательному центру (ОЦ) (обустройство пешеходной дорожки от Экотропы до дорожки к ОЦ -2 521,00 тыс.руб. Ведется процедура согласования контракта
- благоустройство городской территории (Ремонт фонтанов на территории Рябинового бульвара 36,496 млн руб. Ведется процедура согласования контракта
     Неполное освоение плановых ассигнований обусловлено оплатой за электроэнергию наружного освещения, оказание ритуальных услуг и услуг по перевозке умерших по факту, на основании актов оказанных услуг с предоставлением счетов. Отклонение по МБУ "КСАТ" от плана составляет 12192,11 тыс.руб. </t>
      </is>
    </oc>
    <nc r="AH13"/>
  </rcc>
  <rcc rId="5355" sId="2">
    <oc r="C14" t="inlineStr">
      <is>
        <t>бюджет города Когалыма</t>
      </is>
    </oc>
    <nc r="C14"/>
  </rcc>
  <rcc rId="5356" sId="2">
    <oc r="D14">
      <f>SUM(J14,L14,N14,P14,R14,T14,V14,X14,Z14,AB14,AD14,AF14)</f>
    </oc>
    <nc r="D14"/>
  </rcc>
  <rcc rId="5357" sId="2">
    <oc r="E14">
      <f>J14+L14+N14</f>
    </oc>
    <nc r="E14"/>
  </rcc>
  <rcc rId="5358" sId="2">
    <oc r="F14">
      <f>K14+M14+O14</f>
    </oc>
    <nc r="F14"/>
  </rcc>
  <rcc rId="5359" sId="2">
    <oc r="G14">
      <f>SUM(K14,M14,O14,Q14,S14,U14,W14,Y14,AA14,AC14,AE14,AG14)</f>
    </oc>
    <nc r="G14"/>
  </rcc>
  <rcc rId="5360" sId="2">
    <oc r="H14">
      <f>IFERROR(G14/D14*100,0)</f>
    </oc>
    <nc r="H14"/>
  </rcc>
  <rcc rId="5361" sId="2">
    <oc r="I14">
      <f>IFERROR(G14/E14*100,0)</f>
    </oc>
    <nc r="I14"/>
  </rcc>
  <rcc rId="5362" sId="2" numFmtId="4">
    <oc r="J14">
      <v>19745.810000000001</v>
    </oc>
    <nc r="J14"/>
  </rcc>
  <rcc rId="5363" sId="2" numFmtId="4">
    <oc r="K14">
      <v>14412.807000000001</v>
    </oc>
    <nc r="K14"/>
  </rcc>
  <rcc rId="5364" sId="2" numFmtId="4">
    <oc r="L14">
      <v>32146.23</v>
    </oc>
    <nc r="L14"/>
  </rcc>
  <rcc rId="5365" sId="2" numFmtId="34">
    <oc r="M14">
      <v>28374.98</v>
    </oc>
    <nc r="M14"/>
  </rcc>
  <rcc rId="5366" sId="2" numFmtId="4">
    <oc r="N14">
      <v>38451.609530000002</v>
    </oc>
    <nc r="N14"/>
  </rcc>
  <rcc rId="5367" sId="2" numFmtId="34">
    <oc r="O14">
      <v>34921.128479999999</v>
    </oc>
    <nc r="O14"/>
  </rcc>
  <rcc rId="5368" sId="2" numFmtId="4">
    <oc r="P14">
      <v>71688.37</v>
    </oc>
    <nc r="P14"/>
  </rcc>
  <rcc rId="5369" sId="2" numFmtId="4">
    <oc r="Q14">
      <v>57468.67</v>
    </oc>
    <nc r="Q14"/>
  </rcc>
  <rcc rId="5370" sId="2" numFmtId="4">
    <oc r="R14">
      <v>16344.16</v>
    </oc>
    <nc r="R14"/>
  </rcc>
  <rcc rId="5371" sId="2" numFmtId="4">
    <oc r="S14">
      <v>0</v>
    </oc>
    <nc r="S14"/>
  </rcc>
  <rcc rId="5372" sId="2" numFmtId="4">
    <oc r="T14">
      <v>17475.849999999999</v>
    </oc>
    <nc r="T14"/>
  </rcc>
  <rcc rId="5373" sId="2" numFmtId="4">
    <oc r="U14">
      <v>0</v>
    </oc>
    <nc r="U14"/>
  </rcc>
  <rcc rId="5374" sId="2" numFmtId="4">
    <oc r="V14">
      <v>14275.58</v>
    </oc>
    <nc r="V14"/>
  </rcc>
  <rcc rId="5375" sId="2" numFmtId="4">
    <oc r="W14">
      <v>0</v>
    </oc>
    <nc r="W14"/>
  </rcc>
  <rcc rId="5376" sId="2" numFmtId="4">
    <oc r="X14">
      <v>13773.47</v>
    </oc>
    <nc r="X14"/>
  </rcc>
  <rcc rId="5377" sId="2" numFmtId="4">
    <oc r="Y14">
      <v>0</v>
    </oc>
    <nc r="Y14"/>
  </rcc>
  <rcc rId="5378" sId="2" numFmtId="4">
    <oc r="Z14">
      <v>14789.98</v>
    </oc>
    <nc r="Z14"/>
  </rcc>
  <rcc rId="5379" sId="2" numFmtId="4">
    <oc r="AA14">
      <v>0</v>
    </oc>
    <nc r="AA14"/>
  </rcc>
  <rcc rId="5380" sId="2" numFmtId="4">
    <oc r="AB14">
      <v>52623.99</v>
    </oc>
    <nc r="AB14"/>
  </rcc>
  <rcc rId="5381" sId="2" numFmtId="4">
    <oc r="AC14">
      <v>0</v>
    </oc>
    <nc r="AC14"/>
  </rcc>
  <rcc rId="5382" sId="2" numFmtId="4">
    <oc r="AD14">
      <v>8570.76</v>
    </oc>
    <nc r="AD14"/>
  </rcc>
  <rcc rId="5383" sId="2" numFmtId="4">
    <oc r="AE14">
      <v>0</v>
    </oc>
    <nc r="AE14"/>
  </rcc>
  <rcc rId="5384" sId="2" numFmtId="4">
    <oc r="AF14">
      <v>7648.43</v>
    </oc>
    <nc r="AF14"/>
  </rcc>
  <rcc rId="5385" sId="2" numFmtId="4">
    <oc r="AG14">
      <v>0</v>
    </oc>
    <nc r="AG14"/>
  </rcc>
  <rcc rId="5386" sId="2">
    <oc r="C15" t="inlineStr">
      <is>
        <t>внебюджетные источники</t>
      </is>
    </oc>
    <nc r="C15"/>
  </rcc>
  <rcc rId="5387" sId="2">
    <oc r="D15">
      <f>SUM(J15,L15,N15,P15,R15,T15,V15,X15,Z15,AB15,AD15,AF15)</f>
    </oc>
    <nc r="D15"/>
  </rcc>
  <rcc rId="5388" sId="2">
    <oc r="E15">
      <f>J15+L15+N15+P15</f>
    </oc>
    <nc r="E15"/>
  </rcc>
  <rcc rId="5389" sId="2">
    <oc r="F15">
      <f>E15</f>
    </oc>
    <nc r="F15"/>
  </rcc>
  <rcc rId="5390" sId="2">
    <oc r="G15">
      <f>SUM(K15,M15,O15,Q15,S15,U15,W15,Y15,AA15,AC15,AE15,AG15)</f>
    </oc>
    <nc r="G15"/>
  </rcc>
  <rcc rId="5391" sId="2">
    <oc r="H15">
      <f>IFERROR(G15/D15*100,0)</f>
    </oc>
    <nc r="H15"/>
  </rcc>
  <rcc rId="5392" sId="2">
    <oc r="I15">
      <f>IFERROR(G15/E15*100,0)</f>
    </oc>
    <nc r="I15"/>
  </rcc>
  <rcc rId="5393" sId="2" numFmtId="4">
    <oc r="J15">
      <v>405.21</v>
    </oc>
    <nc r="J15"/>
  </rcc>
  <rcc rId="5394" sId="2" numFmtId="4">
    <oc r="K15">
      <v>95.28</v>
    </oc>
    <nc r="K15"/>
  </rcc>
  <rcc rId="5395" sId="2" numFmtId="4">
    <oc r="L15">
      <v>440.59</v>
    </oc>
    <nc r="L15"/>
  </rcc>
  <rcc rId="5396" sId="2" numFmtId="4">
    <oc r="M15">
      <v>74.86</v>
    </oc>
    <nc r="M15"/>
  </rcc>
  <rcc rId="5397" sId="2" numFmtId="4">
    <oc r="N15">
      <v>316.95</v>
    </oc>
    <nc r="N15"/>
  </rcc>
  <rcc rId="5398" sId="2" numFmtId="4">
    <oc r="O15">
      <v>16.68</v>
    </oc>
    <nc r="O15"/>
  </rcc>
  <rcc rId="5399" sId="2" numFmtId="4">
    <oc r="P15">
      <v>415.02</v>
    </oc>
    <nc r="P15"/>
  </rcc>
  <rcc rId="5400" sId="2" numFmtId="4">
    <oc r="Q15">
      <v>154.47</v>
    </oc>
    <nc r="Q15"/>
  </rcc>
  <rcc rId="5401" sId="2" numFmtId="4">
    <oc r="R15">
      <v>377.0889999999996</v>
    </oc>
    <nc r="R15"/>
  </rcc>
  <rcc rId="5402" sId="2" numFmtId="4">
    <oc r="S15">
      <v>0</v>
    </oc>
    <nc r="S15"/>
  </rcc>
  <rcc rId="5403" sId="2" numFmtId="4">
    <oc r="T15">
      <v>456.59200000000021</v>
    </oc>
    <nc r="T15"/>
  </rcc>
  <rcc rId="5404" sId="2" numFmtId="4">
    <oc r="U15">
      <v>0</v>
    </oc>
    <nc r="U15"/>
  </rcc>
  <rcc rId="5405" sId="2" numFmtId="4">
    <oc r="V15">
      <v>497.375</v>
    </oc>
    <nc r="V15"/>
  </rcc>
  <rcc rId="5406" sId="2" numFmtId="4">
    <oc r="W15">
      <v>0</v>
    </oc>
    <nc r="W15"/>
  </rcc>
  <rcc rId="5407" sId="2" numFmtId="4">
    <oc r="X15">
      <v>579.06700000000012</v>
    </oc>
    <nc r="X15"/>
  </rcc>
  <rcc rId="5408" sId="2" numFmtId="4">
    <oc r="Y15">
      <v>0</v>
    </oc>
    <nc r="Y15"/>
  </rcc>
  <rcc rId="5409" sId="2" numFmtId="4">
    <oc r="Z15">
      <v>352.53300000000002</v>
    </oc>
    <nc r="Z15"/>
  </rcc>
  <rcc rId="5410" sId="2" numFmtId="4">
    <oc r="AA15">
      <v>0</v>
    </oc>
    <nc r="AA15"/>
  </rcc>
  <rcc rId="5411" sId="2" numFmtId="4">
    <oc r="AB15">
      <v>302.59300000000007</v>
    </oc>
    <nc r="AB15"/>
  </rcc>
  <rcc rId="5412" sId="2" numFmtId="4">
    <oc r="AC15">
      <v>0</v>
    </oc>
    <nc r="AC15"/>
  </rcc>
  <rcc rId="5413" sId="2" numFmtId="4">
    <oc r="AD15">
      <v>316.916</v>
    </oc>
    <nc r="AD15"/>
  </rcc>
  <rcc rId="5414" sId="2" numFmtId="4">
    <oc r="AE15">
      <v>0</v>
    </oc>
    <nc r="AE15"/>
  </rcc>
  <rcc rId="5415" sId="2" numFmtId="4">
    <oc r="AF15">
      <v>352.06800000000032</v>
    </oc>
    <nc r="AF15"/>
  </rcc>
  <rcc rId="5416" sId="2" numFmtId="4">
    <oc r="AG15">
      <v>0</v>
    </oc>
    <nc r="AG15"/>
  </rcc>
  <rcc rId="5417" sId="2">
    <oc r="B16" t="inlineStr">
      <is>
        <t>Направление (подпрограмма) «Обеспечение комплекса мер для решения вопросов местного значения»</t>
      </is>
    </oc>
    <nc r="B16"/>
  </rcc>
  <rcc rId="5418" sId="2">
    <oc r="A17" t="inlineStr">
      <is>
        <t xml:space="preserve"> 2.1</t>
      </is>
    </oc>
    <nc r="A17"/>
  </rcc>
  <rcc rId="5419" sId="2">
    <oc r="B17" t="inlineStr">
      <is>
        <t>Комплекс процессных мероприятий «Обеспечение функций и полномочий, переданных Администрацией города Когалыма в сфере жилищно-коммунального хозяйства» / Мероприятие (результат) «Организована реализация переданных полномочий в сфере жилищно-коммунального и городского хозяйства в городе Когалыме»</t>
      </is>
    </oc>
    <nc r="B17"/>
  </rcc>
  <rcc rId="5420" sId="2">
    <oc r="C17" t="inlineStr">
      <is>
        <t>Всего</t>
      </is>
    </oc>
    <nc r="C17"/>
  </rcc>
  <rcc rId="5421" sId="2">
    <oc r="D17">
      <f>SUM(J17,L17,N17,P17,R17,T17,V17,X17,Z17,AB17,AD17,AF17)</f>
    </oc>
    <nc r="D17"/>
  </rcc>
  <rcc rId="5422" sId="2">
    <oc r="E17">
      <f>E18+E19</f>
    </oc>
    <nc r="E17"/>
  </rcc>
  <rcc rId="5423" sId="2">
    <oc r="F17">
      <f>F18+F19</f>
    </oc>
    <nc r="F17"/>
  </rcc>
  <rcc rId="5424" sId="2">
    <oc r="G17">
      <f>G18+G19</f>
    </oc>
    <nc r="G17"/>
  </rcc>
  <rcc rId="5425" sId="2">
    <oc r="H17">
      <f>IFERROR(G17/D17*100,0)</f>
    </oc>
    <nc r="H17"/>
  </rcc>
  <rcc rId="5426" sId="2">
    <oc r="I17">
      <f>IFERROR(G17/E17*100,0)</f>
    </oc>
    <nc r="I17"/>
  </rcc>
  <rcc rId="5427" sId="2">
    <oc r="J17">
      <f>J18+J19</f>
    </oc>
    <nc r="J17"/>
  </rcc>
  <rcc rId="5428" sId="2">
    <oc r="K17">
      <f>K18+K19</f>
    </oc>
    <nc r="K17"/>
  </rcc>
  <rcc rId="5429" sId="2">
    <oc r="L17">
      <f>L18+L19</f>
    </oc>
    <nc r="L17"/>
  </rcc>
  <rcc rId="5430" sId="2">
    <oc r="M17">
      <f>M18+M19</f>
    </oc>
    <nc r="M17"/>
  </rcc>
  <rcc rId="5431" sId="2">
    <oc r="N17">
      <f>N18+N19</f>
    </oc>
    <nc r="N17"/>
  </rcc>
  <rcc rId="5432" sId="2">
    <oc r="O17">
      <f>O18+O19</f>
    </oc>
    <nc r="O17"/>
  </rcc>
  <rcc rId="5433" sId="2">
    <oc r="P17">
      <f>P18+P19</f>
    </oc>
    <nc r="P17"/>
  </rcc>
  <rcc rId="5434" sId="2">
    <oc r="Q17">
      <f>Q18+Q19</f>
    </oc>
    <nc r="Q17"/>
  </rcc>
  <rcc rId="5435" sId="2">
    <oc r="R17">
      <f>R18+R19</f>
    </oc>
    <nc r="R17"/>
  </rcc>
  <rcc rId="5436" sId="2">
    <oc r="S17">
      <f>S18+S19</f>
    </oc>
    <nc r="S17"/>
  </rcc>
  <rcc rId="5437" sId="2">
    <oc r="T17">
      <f>T18+T19</f>
    </oc>
    <nc r="T17"/>
  </rcc>
  <rcc rId="5438" sId="2">
    <oc r="U17">
      <f>U18+U19</f>
    </oc>
    <nc r="U17"/>
  </rcc>
  <rcc rId="5439" sId="2">
    <oc r="V17">
      <f>V18+V19</f>
    </oc>
    <nc r="V17"/>
  </rcc>
  <rcc rId="5440" sId="2">
    <oc r="W17">
      <f>W18+W19</f>
    </oc>
    <nc r="W17"/>
  </rcc>
  <rcc rId="5441" sId="2">
    <oc r="X17">
      <f>X18+X19</f>
    </oc>
    <nc r="X17"/>
  </rcc>
  <rcc rId="5442" sId="2">
    <oc r="Y17">
      <f>Y18+Y19</f>
    </oc>
    <nc r="Y17"/>
  </rcc>
  <rcc rId="5443" sId="2">
    <oc r="Z17">
      <f>Z18+Z19</f>
    </oc>
    <nc r="Z17"/>
  </rcc>
  <rcc rId="5444" sId="2">
    <oc r="AA17">
      <f>AA18+AA19</f>
    </oc>
    <nc r="AA17"/>
  </rcc>
  <rcc rId="5445" sId="2">
    <oc r="AB17">
      <f>AB18+AB19</f>
    </oc>
    <nc r="AB17"/>
  </rcc>
  <rcc rId="5446" sId="2">
    <oc r="AC17">
      <f>AC18+AC19</f>
    </oc>
    <nc r="AC17"/>
  </rcc>
  <rcc rId="5447" sId="2">
    <oc r="AD17">
      <f>AD18+AD19</f>
    </oc>
    <nc r="AD17"/>
  </rcc>
  <rcc rId="5448" sId="2">
    <oc r="AE17">
      <f>AE18+AE19</f>
    </oc>
    <nc r="AE17"/>
  </rcc>
  <rcc rId="5449" sId="2">
    <oc r="AF17">
      <f>AF18+AF19</f>
    </oc>
    <nc r="AF17"/>
  </rcc>
  <rcc rId="5450" sId="2">
    <oc r="AG17">
      <f>AG18+AG19</f>
    </oc>
    <nc r="AG17"/>
  </rcc>
  <rcc rId="5451" sId="2">
    <oc r="AH17" t="inlineStr">
      <is>
        <t xml:space="preserve">    Оплата оказанных услуг по обращению с животными без владельцев на территории города Когалыма за период с 1 по 25 декабря 2024 года была проведена 26.12.2024.
     С ИП Скляр Л.А. заключен МК от 11.11.2024 №0187300013724000262 на оказание услуг по обращению с животными без владельцев на территории города Когалыма на сумму 9 536,70 тыс.руб. Период оказания услуг по МК с 26.12.2024 по 25.12.2025.
 С ИП  КАРПОВ ВЛАДИСЛАВ ГЕННАДЬЕВИЧ заключен МК от 26.03.2025 №0187300013725000025 на Оказание услуг по акарицидной, дезинсекционной (ларвицидной) обработке, барьерной дератизации, а также сбору и утилизации трупов животных на территории города Когалыма на сумму 850,85 тыс. рублей. Период оказания услуг с 28.04.2025 по 18.09.2025.</t>
      </is>
    </oc>
    <nc r="AH17"/>
  </rcc>
  <rcc rId="5452" sId="2">
    <oc r="C18" t="inlineStr">
      <is>
        <t>бюджет автономного округа</t>
      </is>
    </oc>
    <nc r="C18"/>
  </rcc>
  <rcc rId="5453" sId="2">
    <oc r="D18">
      <f>SUM(J18,L18,N18,P18,R18,T18,V18,X18,Z18,AB18,AD18,AF18)</f>
    </oc>
    <nc r="D18"/>
  </rcc>
  <rcc rId="5454" sId="2">
    <oc r="E18">
      <f>J18+L18+N18+P18</f>
    </oc>
    <nc r="E18"/>
  </rcc>
  <rcc rId="5455" sId="2">
    <oc r="F18">
      <f>G18</f>
    </oc>
    <nc r="F18"/>
  </rcc>
  <rcc rId="5456" sId="2">
    <oc r="G18">
      <f>SUM(K18,M18,O18,Q18,S18,U18,W18,Y18,AA18,AC18,AE18,AG18)</f>
    </oc>
    <nc r="G18"/>
  </rcc>
  <rcc rId="5457" sId="2">
    <oc r="H18">
      <f>IFERROR(G18/D18*100,0)</f>
    </oc>
    <nc r="H18"/>
  </rcc>
  <rcc rId="5458" sId="2">
    <oc r="I18">
      <f>IFERROR(G18/E18*100,0)</f>
    </oc>
    <nc r="I18"/>
  </rcc>
  <rcc rId="5459" sId="2" numFmtId="34">
    <oc r="J18">
      <v>300</v>
    </oc>
    <nc r="J18"/>
  </rcc>
  <rcc rId="5460" sId="2" numFmtId="4">
    <oc r="L18">
      <v>133.5</v>
    </oc>
    <nc r="L18"/>
  </rcc>
  <rcc rId="5461" sId="2" numFmtId="4">
    <oc r="M18">
      <v>433.5</v>
    </oc>
    <nc r="M18"/>
  </rcc>
  <rcc rId="5462" sId="2">
    <oc r="P18">
      <f>1360150/1000</f>
    </oc>
    <nc r="P18"/>
  </rcc>
  <rcc rId="5463" sId="2">
    <oc r="R18">
      <f>1402969.5/1000</f>
    </oc>
    <nc r="R18"/>
  </rcc>
  <rcc rId="5464" sId="2">
    <oc r="T18">
      <f>1059319.5/1000</f>
    </oc>
    <nc r="T18"/>
  </rcc>
  <rcc rId="5465" sId="2">
    <oc r="V18">
      <f>2969.5/1000</f>
    </oc>
    <nc r="V18"/>
  </rcc>
  <rcc rId="5466" sId="2">
    <oc r="X18">
      <f>2969.5/1000</f>
    </oc>
    <nc r="X18"/>
  </rcc>
  <rcc rId="5467" sId="2">
    <oc r="Z18">
      <f>2969.5/1000</f>
    </oc>
    <nc r="Z18"/>
  </rcc>
  <rcc rId="5468" sId="2">
    <oc r="AB18">
      <f>968444/1000</f>
    </oc>
    <nc r="AB18"/>
  </rcc>
  <rcc rId="5469" sId="2">
    <oc r="AD18">
      <f>2969.5/1000</f>
    </oc>
    <nc r="AD18"/>
  </rcc>
  <rcc rId="5470" sId="2">
    <oc r="AF18">
      <f>5939/1000</f>
    </oc>
    <nc r="AF18"/>
  </rcc>
  <rcc rId="5471" sId="2">
    <oc r="C19" t="inlineStr">
      <is>
        <t>бюджет города Когалыма</t>
      </is>
    </oc>
    <nc r="C19"/>
  </rcc>
  <rcc rId="5472" sId="2">
    <oc r="D19">
      <f>SUM(J19,L19,N19,P19,R19,T19,V19,X19,Z19,AB19,AD19,AF19)</f>
    </oc>
    <nc r="D19"/>
  </rcc>
  <rcc rId="5473" sId="2">
    <oc r="E19">
      <f>J19+L19+N19</f>
    </oc>
    <nc r="E19"/>
  </rcc>
  <rcc rId="5474" sId="2">
    <oc r="F19">
      <f>G19</f>
    </oc>
    <nc r="F19"/>
  </rcc>
  <rcc rId="5475" sId="2">
    <oc r="G19">
      <f>SUM(K19,M19,O19,Q19,S19,U19,W19,Y19,AA19,AC19,AE19,AG19)</f>
    </oc>
    <nc r="G19"/>
  </rcc>
  <rcc rId="5476" sId="2">
    <oc r="H19">
      <f>IFERROR(G19/D19*100,0)</f>
    </oc>
    <nc r="H19"/>
  </rcc>
  <rcc rId="5477" sId="2">
    <oc r="I19">
      <f>IFERROR(G19/E19*100,0)</f>
    </oc>
    <nc r="I19"/>
  </rcc>
  <rcc rId="5478" sId="2" numFmtId="4">
    <oc r="J19">
      <v>0</v>
    </oc>
    <nc r="J19"/>
  </rcc>
  <rcc rId="5479" sId="2" numFmtId="4">
    <oc r="K19">
      <v>0</v>
    </oc>
    <nc r="K19"/>
  </rcc>
  <rcc rId="5480" sId="2" numFmtId="4">
    <oc r="L19">
      <v>1071.6500000000001</v>
    </oc>
    <nc r="L19"/>
  </rcc>
  <rcc rId="5481" sId="2" numFmtId="4">
    <oc r="M19">
      <v>1071.6500000000001</v>
    </oc>
    <nc r="M19"/>
  </rcc>
  <rcc rId="5482" sId="2" numFmtId="4">
    <oc r="N19">
      <v>1168.7</v>
    </oc>
    <nc r="N19"/>
  </rcc>
  <rcc rId="5483" sId="2" numFmtId="4">
    <oc r="O19">
      <v>1168.7</v>
    </oc>
    <nc r="O19"/>
  </rcc>
  <rcc rId="5484" sId="2" numFmtId="4">
    <oc r="P19">
      <v>1000</v>
    </oc>
    <nc r="P19"/>
  </rcc>
  <rcc rId="5485" sId="2" numFmtId="4">
    <oc r="R19">
      <v>1000</v>
    </oc>
    <nc r="R19"/>
  </rcc>
  <rcc rId="5486" sId="2" numFmtId="4">
    <oc r="T19">
      <v>1000</v>
    </oc>
    <nc r="T19"/>
  </rcc>
  <rcc rId="5487" sId="2" numFmtId="4">
    <oc r="V19">
      <v>1000</v>
    </oc>
    <nc r="V19"/>
  </rcc>
  <rcc rId="5488" sId="2" numFmtId="4">
    <oc r="X19">
      <v>1000</v>
    </oc>
    <nc r="X19"/>
  </rcc>
  <rcc rId="5489" sId="2" numFmtId="4">
    <oc r="Z19">
      <v>1000</v>
    </oc>
    <nc r="Z19"/>
  </rcc>
  <rcc rId="5490" sId="2" numFmtId="4">
    <oc r="AB19">
      <v>1904.35</v>
    </oc>
    <nc r="AB19"/>
  </rcc>
  <rcc rId="5491" sId="2" numFmtId="4">
    <oc r="AD19">
      <v>0</v>
    </oc>
    <nc r="AD19"/>
  </rcc>
  <rcc rId="5492" sId="3">
    <oc r="C2" t="inlineStr">
      <is>
        <t xml:space="preserve">Отчет о ходе реализации муниципальной программы </t>
      </is>
    </oc>
    <nc r="C2"/>
  </rcc>
  <rcc rId="5493" sId="3">
    <oc r="C3" t="inlineStr">
      <is>
        <t xml:space="preserve"> "Формирование комфортной городской среды в городе Когалыме" </t>
      </is>
    </oc>
    <nc r="C3"/>
  </rcc>
  <rcc rId="5494" sId="3">
    <oc r="AG3" t="inlineStr">
      <is>
        <t>тыс. рублей</t>
      </is>
    </oc>
    <nc r="AG3"/>
  </rcc>
  <rcc rId="5495" sId="3">
    <oc r="A4" t="inlineStr">
      <is>
        <t>№п/п</t>
      </is>
    </oc>
    <nc r="A4"/>
  </rcc>
  <rcc rId="5496" sId="3">
    <oc r="B4" t="inlineStr">
      <is>
        <t>Наименование направления (подпрограмм), структурных элементов</t>
      </is>
    </oc>
    <nc r="B4"/>
  </rcc>
  <rcc rId="5497" sId="3">
    <oc r="C4" t="inlineStr">
      <is>
        <t>Источники финансирования</t>
      </is>
    </oc>
    <nc r="C4"/>
  </rcc>
  <rcc rId="5498" sId="3">
    <oc r="D4" t="inlineStr">
      <is>
        <t>План на</t>
      </is>
    </oc>
    <nc r="D4"/>
  </rcc>
  <rcc rId="5499" sId="3">
    <oc r="E4" t="inlineStr">
      <is>
        <t>План на</t>
      </is>
    </oc>
    <nc r="E4"/>
  </rcc>
  <rcc rId="5500" sId="3">
    <oc r="F4" t="inlineStr">
      <is>
        <t xml:space="preserve">Профинансировано на </t>
      </is>
    </oc>
    <nc r="F4"/>
  </rcc>
  <rcc rId="5501" sId="3">
    <oc r="G4" t="inlineStr">
      <is>
        <t xml:space="preserve">Кассовый расход на </t>
      </is>
    </oc>
    <nc r="G4"/>
  </rcc>
  <rcc rId="5502" sId="3">
    <oc r="H4" t="inlineStr">
      <is>
        <t>Исполнение, %</t>
      </is>
    </oc>
    <nc r="H4"/>
  </rcc>
  <rcc rId="5503" sId="3">
    <oc r="J4" t="inlineStr">
      <is>
        <t>январь</t>
      </is>
    </oc>
    <nc r="J4"/>
  </rcc>
  <rcc rId="5504" sId="3">
    <oc r="L4" t="inlineStr">
      <is>
        <t>февраль</t>
      </is>
    </oc>
    <nc r="L4"/>
  </rcc>
  <rcc rId="5505" sId="3">
    <oc r="N4" t="inlineStr">
      <is>
        <t>март</t>
      </is>
    </oc>
    <nc r="N4"/>
  </rcc>
  <rcc rId="5506" sId="3">
    <oc r="P4" t="inlineStr">
      <is>
        <t>апрель</t>
      </is>
    </oc>
    <nc r="P4"/>
  </rcc>
  <rcc rId="5507" sId="3">
    <oc r="R4" t="inlineStr">
      <is>
        <t>май</t>
      </is>
    </oc>
    <nc r="R4"/>
  </rcc>
  <rcc rId="5508" sId="3">
    <oc r="T4" t="inlineStr">
      <is>
        <t>июнь</t>
      </is>
    </oc>
    <nc r="T4"/>
  </rcc>
  <rcc rId="5509" sId="3">
    <oc r="V4" t="inlineStr">
      <is>
        <t>июль</t>
      </is>
    </oc>
    <nc r="V4"/>
  </rcc>
  <rcc rId="5510" sId="3">
    <oc r="X4" t="inlineStr">
      <is>
        <t>август</t>
      </is>
    </oc>
    <nc r="X4"/>
  </rcc>
  <rcc rId="5511" sId="3">
    <oc r="Z4" t="inlineStr">
      <is>
        <t>сентябрь</t>
      </is>
    </oc>
    <nc r="Z4"/>
  </rcc>
  <rcc rId="5512" sId="3">
    <oc r="AB4" t="inlineStr">
      <is>
        <t>октябрь</t>
      </is>
    </oc>
    <nc r="AB4"/>
  </rcc>
  <rcc rId="5513" sId="3">
    <oc r="AD4" t="inlineStr">
      <is>
        <t>ноябрь</t>
      </is>
    </oc>
    <nc r="AD4"/>
  </rcc>
  <rcc rId="5514" sId="3">
    <oc r="AF4" t="inlineStr">
      <is>
        <t>декабрь</t>
      </is>
    </oc>
    <nc r="AF4"/>
  </rcc>
  <rcc rId="5515" sId="3">
    <oc r="AH4" t="inlineStr">
      <is>
        <t>Результаты реализации и причины отклонений факта от плана</t>
      </is>
    </oc>
    <nc r="AH4"/>
  </rcc>
  <rcc rId="5516" sId="3">
    <oc r="D6">
      <v>2025</v>
    </oc>
    <nc r="D6"/>
  </rcc>
  <rcc rId="5517" sId="3" numFmtId="19">
    <oc r="E6">
      <v>45778</v>
    </oc>
    <nc r="E6"/>
  </rcc>
  <rcc rId="5518" sId="3" numFmtId="19">
    <oc r="F6">
      <v>45778</v>
    </oc>
    <nc r="F6"/>
  </rcc>
  <rcc rId="5519" sId="3" numFmtId="19">
    <oc r="G6">
      <v>45778</v>
    </oc>
    <nc r="G6"/>
  </rcc>
  <rcc rId="5520" sId="3">
    <oc r="H6" t="inlineStr">
      <is>
        <t>к плану на год</t>
      </is>
    </oc>
    <nc r="H6"/>
  </rcc>
  <rcc rId="5521" sId="3">
    <oc r="I6" t="inlineStr">
      <is>
        <t>к плану на отчетную дату</t>
      </is>
    </oc>
    <nc r="I6"/>
  </rcc>
  <rcc rId="5522" sId="3">
    <oc r="J6" t="inlineStr">
      <is>
        <t xml:space="preserve">план </t>
      </is>
    </oc>
    <nc r="J6"/>
  </rcc>
  <rcc rId="5523" sId="3">
    <oc r="K6" t="inlineStr">
      <is>
        <t>кассовый расход</t>
      </is>
    </oc>
    <nc r="K6"/>
  </rcc>
  <rcc rId="5524" sId="3">
    <oc r="L6" t="inlineStr">
      <is>
        <t xml:space="preserve">план </t>
      </is>
    </oc>
    <nc r="L6"/>
  </rcc>
  <rcc rId="5525" sId="3">
    <oc r="M6" t="inlineStr">
      <is>
        <t>кассовый расход</t>
      </is>
    </oc>
    <nc r="M6"/>
  </rcc>
  <rcc rId="5526" sId="3">
    <oc r="N6" t="inlineStr">
      <is>
        <t xml:space="preserve">план </t>
      </is>
    </oc>
    <nc r="N6"/>
  </rcc>
  <rcc rId="5527" sId="3">
    <oc r="O6" t="inlineStr">
      <is>
        <t>кассовый расход</t>
      </is>
    </oc>
    <nc r="O6"/>
  </rcc>
  <rcc rId="5528" sId="3">
    <oc r="P6" t="inlineStr">
      <is>
        <t xml:space="preserve">план </t>
      </is>
    </oc>
    <nc r="P6"/>
  </rcc>
  <rcc rId="5529" sId="3">
    <oc r="Q6" t="inlineStr">
      <is>
        <t>кассовый расход</t>
      </is>
    </oc>
    <nc r="Q6"/>
  </rcc>
  <rcc rId="5530" sId="3">
    <oc r="R6" t="inlineStr">
      <is>
        <t xml:space="preserve">план </t>
      </is>
    </oc>
    <nc r="R6"/>
  </rcc>
  <rcc rId="5531" sId="3">
    <oc r="S6" t="inlineStr">
      <is>
        <t>кассовый расход</t>
      </is>
    </oc>
    <nc r="S6"/>
  </rcc>
  <rcc rId="5532" sId="3">
    <oc r="T6" t="inlineStr">
      <is>
        <t xml:space="preserve">план </t>
      </is>
    </oc>
    <nc r="T6"/>
  </rcc>
  <rcc rId="5533" sId="3">
    <oc r="U6" t="inlineStr">
      <is>
        <t>кассовый расход</t>
      </is>
    </oc>
    <nc r="U6"/>
  </rcc>
  <rcc rId="5534" sId="3">
    <oc r="V6" t="inlineStr">
      <is>
        <t xml:space="preserve">план </t>
      </is>
    </oc>
    <nc r="V6"/>
  </rcc>
  <rcc rId="5535" sId="3">
    <oc r="W6" t="inlineStr">
      <is>
        <t>кассовый расход</t>
      </is>
    </oc>
    <nc r="W6"/>
  </rcc>
  <rcc rId="5536" sId="3">
    <oc r="X6" t="inlineStr">
      <is>
        <t xml:space="preserve">план </t>
      </is>
    </oc>
    <nc r="X6"/>
  </rcc>
  <rcc rId="5537" sId="3">
    <oc r="Y6" t="inlineStr">
      <is>
        <t>кассовый расход</t>
      </is>
    </oc>
    <nc r="Y6"/>
  </rcc>
  <rcc rId="5538" sId="3">
    <oc r="Z6" t="inlineStr">
      <is>
        <t xml:space="preserve">план </t>
      </is>
    </oc>
    <nc r="Z6"/>
  </rcc>
  <rcc rId="5539" sId="3">
    <oc r="AA6" t="inlineStr">
      <is>
        <t>кассовый расход</t>
      </is>
    </oc>
    <nc r="AA6"/>
  </rcc>
  <rcc rId="5540" sId="3">
    <oc r="AB6" t="inlineStr">
      <is>
        <t xml:space="preserve">план </t>
      </is>
    </oc>
    <nc r="AB6"/>
  </rcc>
  <rcc rId="5541" sId="3">
    <oc r="AC6" t="inlineStr">
      <is>
        <t>кассовый расход</t>
      </is>
    </oc>
    <nc r="AC6"/>
  </rcc>
  <rcc rId="5542" sId="3">
    <oc r="AD6" t="inlineStr">
      <is>
        <t xml:space="preserve">план </t>
      </is>
    </oc>
    <nc r="AD6"/>
  </rcc>
  <rcc rId="5543" sId="3">
    <oc r="AE6" t="inlineStr">
      <is>
        <t>кассовый расход</t>
      </is>
    </oc>
    <nc r="AE6"/>
  </rcc>
  <rcc rId="5544" sId="3">
    <oc r="AF6" t="inlineStr">
      <is>
        <t xml:space="preserve">план </t>
      </is>
    </oc>
    <nc r="AF6"/>
  </rcc>
  <rcc rId="5545" sId="3">
    <oc r="AG6" t="inlineStr">
      <is>
        <t>кассовый расход</t>
      </is>
    </oc>
    <nc r="AG6"/>
  </rcc>
  <rcc rId="5546" sId="3" numFmtId="4">
    <oc r="A7">
      <v>1</v>
    </oc>
    <nc r="A7"/>
  </rcc>
  <rcc rId="5547" sId="3" numFmtId="4">
    <oc r="B7">
      <v>2</v>
    </oc>
    <nc r="B7"/>
  </rcc>
  <rcc rId="5548" sId="3" numFmtId="4">
    <oc r="C7">
      <v>3</v>
    </oc>
    <nc r="C7"/>
  </rcc>
  <rcc rId="5549" sId="3" numFmtId="4">
    <oc r="D7">
      <v>4</v>
    </oc>
    <nc r="D7"/>
  </rcc>
  <rcc rId="5550" sId="3" numFmtId="4">
    <oc r="E7">
      <v>5</v>
    </oc>
    <nc r="E7"/>
  </rcc>
  <rcc rId="5551" sId="3" numFmtId="4">
    <oc r="F7">
      <v>6</v>
    </oc>
    <nc r="F7"/>
  </rcc>
  <rcc rId="5552" sId="3" numFmtId="4">
    <oc r="G7">
      <v>7</v>
    </oc>
    <nc r="G7"/>
  </rcc>
  <rcc rId="5553" sId="3" numFmtId="4">
    <oc r="H7">
      <v>8</v>
    </oc>
    <nc r="H7"/>
  </rcc>
  <rcc rId="5554" sId="3" numFmtId="4">
    <oc r="I7">
      <v>9</v>
    </oc>
    <nc r="I7"/>
  </rcc>
  <rcc rId="5555" sId="3" numFmtId="4">
    <oc r="J7">
      <v>10</v>
    </oc>
    <nc r="J7"/>
  </rcc>
  <rcc rId="5556" sId="3" numFmtId="4">
    <oc r="K7">
      <v>11</v>
    </oc>
    <nc r="K7"/>
  </rcc>
  <rcc rId="5557" sId="3" numFmtId="4">
    <oc r="L7">
      <v>12</v>
    </oc>
    <nc r="L7"/>
  </rcc>
  <rcc rId="5558" sId="3" numFmtId="4">
    <oc r="M7">
      <v>13</v>
    </oc>
    <nc r="M7"/>
  </rcc>
  <rcc rId="5559" sId="3" numFmtId="4">
    <oc r="N7">
      <v>14</v>
    </oc>
    <nc r="N7"/>
  </rcc>
  <rcc rId="5560" sId="3" numFmtId="4">
    <oc r="O7">
      <v>15</v>
    </oc>
    <nc r="O7"/>
  </rcc>
  <rcc rId="5561" sId="3" numFmtId="4">
    <oc r="P7">
      <v>16</v>
    </oc>
    <nc r="P7"/>
  </rcc>
  <rcc rId="5562" sId="3" numFmtId="4">
    <oc r="Q7">
      <v>17</v>
    </oc>
    <nc r="Q7"/>
  </rcc>
  <rcc rId="5563" sId="3" numFmtId="4">
    <oc r="R7">
      <v>18</v>
    </oc>
    <nc r="R7"/>
  </rcc>
  <rcc rId="5564" sId="3" numFmtId="4">
    <oc r="S7">
      <v>19</v>
    </oc>
    <nc r="S7"/>
  </rcc>
  <rcc rId="5565" sId="3" numFmtId="4">
    <oc r="T7">
      <v>20</v>
    </oc>
    <nc r="T7"/>
  </rcc>
  <rcc rId="5566" sId="3" numFmtId="4">
    <oc r="U7">
      <v>21</v>
    </oc>
    <nc r="U7"/>
  </rcc>
  <rcc rId="5567" sId="3" numFmtId="4">
    <oc r="V7">
      <v>22</v>
    </oc>
    <nc r="V7"/>
  </rcc>
  <rcc rId="5568" sId="3" numFmtId="4">
    <oc r="W7">
      <v>23</v>
    </oc>
    <nc r="W7"/>
  </rcc>
  <rcc rId="5569" sId="3" numFmtId="4">
    <oc r="X7">
      <v>24</v>
    </oc>
    <nc r="X7"/>
  </rcc>
  <rcc rId="5570" sId="3" numFmtId="4">
    <oc r="Y7">
      <v>25</v>
    </oc>
    <nc r="Y7"/>
  </rcc>
  <rcc rId="5571" sId="3" numFmtId="4">
    <oc r="Z7">
      <v>26</v>
    </oc>
    <nc r="Z7"/>
  </rcc>
  <rcc rId="5572" sId="3" numFmtId="4">
    <oc r="AA7">
      <v>27</v>
    </oc>
    <nc r="AA7"/>
  </rcc>
  <rcc rId="5573" sId="3" numFmtId="4">
    <oc r="AB7">
      <v>28</v>
    </oc>
    <nc r="AB7"/>
  </rcc>
  <rcc rId="5574" sId="3" numFmtId="4">
    <oc r="AC7">
      <v>29</v>
    </oc>
    <nc r="AC7"/>
  </rcc>
  <rcc rId="5575" sId="3" numFmtId="4">
    <oc r="AD7">
      <v>30</v>
    </oc>
    <nc r="AD7"/>
  </rcc>
  <rcc rId="5576" sId="3" numFmtId="4">
    <oc r="AE7">
      <v>31</v>
    </oc>
    <nc r="AE7"/>
  </rcc>
  <rcc rId="5577" sId="3" numFmtId="4">
    <oc r="AF7">
      <v>32</v>
    </oc>
    <nc r="AF7"/>
  </rcc>
  <rcc rId="5578" sId="3" numFmtId="4">
    <oc r="AG7">
      <v>33</v>
    </oc>
    <nc r="AG7"/>
  </rcc>
  <rcc rId="5579" sId="3" numFmtId="4">
    <oc r="AH7">
      <v>34</v>
    </oc>
    <nc r="AH7"/>
  </rcc>
  <rcc rId="5580" sId="3">
    <oc r="B8" t="inlineStr">
      <is>
        <t>Всего по муниципальной программе</t>
      </is>
    </oc>
    <nc r="B8"/>
  </rcc>
  <rcc rId="5581" sId="3">
    <oc r="C8" t="inlineStr">
      <is>
        <t>Всего</t>
      </is>
    </oc>
    <nc r="C8"/>
  </rcc>
  <rcc rId="5582" sId="3">
    <oc r="D8">
      <f>D9+D10+D11</f>
    </oc>
    <nc r="D8"/>
  </rcc>
  <rcc rId="5583" sId="3">
    <oc r="E8">
      <f>E9+E10+E11</f>
    </oc>
    <nc r="E8"/>
  </rcc>
  <rcc rId="5584" sId="3">
    <oc r="F8">
      <f>F9+F10+F11</f>
    </oc>
    <nc r="F8"/>
  </rcc>
  <rcc rId="5585" sId="3">
    <oc r="G8">
      <f>G9+G10+G11</f>
    </oc>
    <nc r="G8"/>
  </rcc>
  <rcc rId="5586" sId="3">
    <oc r="H8">
      <f>IFERROR(G8/D8*100,0)</f>
    </oc>
    <nc r="H8"/>
  </rcc>
  <rcc rId="5587" sId="3">
    <oc r="I8">
      <f>IFERROR(G8/E8*100,0)</f>
    </oc>
    <nc r="I8"/>
  </rcc>
  <rcc rId="5588" sId="3">
    <oc r="J8">
      <f>J9+J10+J11</f>
    </oc>
    <nc r="J8"/>
  </rcc>
  <rcc rId="5589" sId="3">
    <oc r="K8">
      <f>K9+K10+K11</f>
    </oc>
    <nc r="K8"/>
  </rcc>
  <rcc rId="5590" sId="3">
    <oc r="L8">
      <f>L9+L10+L11</f>
    </oc>
    <nc r="L8"/>
  </rcc>
  <rcc rId="5591" sId="3">
    <oc r="M8">
      <f>M9+M10+M11</f>
    </oc>
    <nc r="M8"/>
  </rcc>
  <rcc rId="5592" sId="3">
    <oc r="N8">
      <f>N9+N10+N11</f>
    </oc>
    <nc r="N8"/>
  </rcc>
  <rcc rId="5593" sId="3">
    <oc r="O8">
      <f>O9+O10+O11</f>
    </oc>
    <nc r="O8"/>
  </rcc>
  <rcc rId="5594" sId="3">
    <oc r="P8">
      <f>P9+P10+P11</f>
    </oc>
    <nc r="P8"/>
  </rcc>
  <rcc rId="5595" sId="3">
    <oc r="Q8">
      <f>Q9+Q10+Q11</f>
    </oc>
    <nc r="Q8"/>
  </rcc>
  <rcc rId="5596" sId="3">
    <oc r="R8">
      <f>R9+R10+R11</f>
    </oc>
    <nc r="R8"/>
  </rcc>
  <rcc rId="5597" sId="3">
    <oc r="S8">
      <f>S9+S10+S11</f>
    </oc>
    <nc r="S8"/>
  </rcc>
  <rcc rId="5598" sId="3">
    <oc r="T8">
      <f>T9+T10+T11</f>
    </oc>
    <nc r="T8"/>
  </rcc>
  <rcc rId="5599" sId="3">
    <oc r="U8">
      <f>U9+U10+U11</f>
    </oc>
    <nc r="U8"/>
  </rcc>
  <rcc rId="5600" sId="3">
    <oc r="V8">
      <f>V9+V10+V11</f>
    </oc>
    <nc r="V8"/>
  </rcc>
  <rcc rId="5601" sId="3">
    <oc r="W8">
      <f>W9+W10+W11</f>
    </oc>
    <nc r="W8"/>
  </rcc>
  <rcc rId="5602" sId="3">
    <oc r="X8">
      <f>X9+X10+X11</f>
    </oc>
    <nc r="X8"/>
  </rcc>
  <rcc rId="5603" sId="3">
    <oc r="Y8">
      <f>Y9+Y10+Y11</f>
    </oc>
    <nc r="Y8"/>
  </rcc>
  <rcc rId="5604" sId="3">
    <oc r="Z8">
      <f>Z9+Z10+Z11</f>
    </oc>
    <nc r="Z8"/>
  </rcc>
  <rcc rId="5605" sId="3">
    <oc r="AA8">
      <f>AA9+AA10+AA11</f>
    </oc>
    <nc r="AA8"/>
  </rcc>
  <rcc rId="5606" sId="3">
    <oc r="AB8">
      <f>AB9+AB10+AB11</f>
    </oc>
    <nc r="AB8"/>
  </rcc>
  <rcc rId="5607" sId="3">
    <oc r="AC8">
      <f>AC9+AC10+AC11</f>
    </oc>
    <nc r="AC8"/>
  </rcc>
  <rcc rId="5608" sId="3">
    <oc r="AD8">
      <f>AD9+AD10+AD11</f>
    </oc>
    <nc r="AD8"/>
  </rcc>
  <rcc rId="5609" sId="3">
    <oc r="AE8">
      <f>AE9+AE10+AE11</f>
    </oc>
    <nc r="AE8"/>
  </rcc>
  <rcc rId="5610" sId="3">
    <oc r="AF8">
      <f>AF9+AF10+AF11</f>
    </oc>
    <nc r="AF8"/>
  </rcc>
  <rcc rId="5611" sId="3">
    <oc r="AG8">
      <f>AG9+AG10+AG11</f>
    </oc>
    <nc r="AG8"/>
  </rcc>
  <rcc rId="5612" sId="3">
    <oc r="C9" t="inlineStr">
      <is>
        <t>федеральный бюджет</t>
      </is>
    </oc>
    <nc r="C9"/>
  </rcc>
  <rcc rId="5613" sId="3">
    <oc r="D9">
      <f>J9+L9+N9+P9+R9+T9+V9+X9+Z9+AB9+AD9+AF9</f>
    </oc>
    <nc r="D9"/>
  </rcc>
  <rcc rId="5614" sId="3">
    <oc r="E9">
      <f>E25+E15</f>
    </oc>
    <nc r="E9"/>
  </rcc>
  <rcc rId="5615" sId="3">
    <oc r="F9">
      <f>F25+F15</f>
    </oc>
    <nc r="F9"/>
  </rcc>
  <rcc rId="5616" sId="3">
    <oc r="G9">
      <f>G14+G25</f>
    </oc>
    <nc r="G9"/>
  </rcc>
  <rcc rId="5617" sId="3">
    <oc r="H9">
      <f>IFERROR(G9/D9*100,0)</f>
    </oc>
    <nc r="H9"/>
  </rcc>
  <rcc rId="5618" sId="3">
    <oc r="I9">
      <f>IFERROR(G9/E9*100,0)</f>
    </oc>
    <nc r="I9"/>
  </rcc>
  <rcc rId="5619" sId="3">
    <oc r="J9">
      <f>J14</f>
    </oc>
    <nc r="J9"/>
  </rcc>
  <rcc rId="5620" sId="3">
    <oc r="K9">
      <f>K14</f>
    </oc>
    <nc r="K9"/>
  </rcc>
  <rcc rId="5621" sId="3">
    <oc r="L9">
      <f>L14</f>
    </oc>
    <nc r="L9"/>
  </rcc>
  <rcc rId="5622" sId="3">
    <oc r="M9">
      <f>M14</f>
    </oc>
    <nc r="M9"/>
  </rcc>
  <rcc rId="5623" sId="3">
    <oc r="N9">
      <f>N14</f>
    </oc>
    <nc r="N9"/>
  </rcc>
  <rcc rId="5624" sId="3">
    <oc r="O9">
      <f>O14</f>
    </oc>
    <nc r="O9"/>
  </rcc>
  <rcc rId="5625" sId="3">
    <oc r="P9">
      <f>P14</f>
    </oc>
    <nc r="P9"/>
  </rcc>
  <rcc rId="5626" sId="3">
    <oc r="Q9">
      <f>Q14</f>
    </oc>
    <nc r="Q9"/>
  </rcc>
  <rcc rId="5627" sId="3">
    <oc r="R9">
      <f>R14</f>
    </oc>
    <nc r="R9"/>
  </rcc>
  <rcc rId="5628" sId="3">
    <oc r="S9">
      <f>S14</f>
    </oc>
    <nc r="S9"/>
  </rcc>
  <rcc rId="5629" sId="3">
    <oc r="T9">
      <f>T14</f>
    </oc>
    <nc r="T9"/>
  </rcc>
  <rcc rId="5630" sId="3">
    <oc r="U9">
      <f>U14</f>
    </oc>
    <nc r="U9"/>
  </rcc>
  <rcc rId="5631" sId="3">
    <oc r="V9">
      <f>V14</f>
    </oc>
    <nc r="V9"/>
  </rcc>
  <rcc rId="5632" sId="3">
    <oc r="W9">
      <f>W14</f>
    </oc>
    <nc r="W9"/>
  </rcc>
  <rcc rId="5633" sId="3">
    <oc r="X9">
      <f>X14</f>
    </oc>
    <nc r="X9"/>
  </rcc>
  <rcc rId="5634" sId="3">
    <oc r="Y9">
      <f>Y14</f>
    </oc>
    <nc r="Y9"/>
  </rcc>
  <rcc rId="5635" sId="3">
    <oc r="Z9">
      <f>Z14</f>
    </oc>
    <nc r="Z9"/>
  </rcc>
  <rcc rId="5636" sId="3">
    <oc r="AA9">
      <f>AA14</f>
    </oc>
    <nc r="AA9"/>
  </rcc>
  <rcc rId="5637" sId="3">
    <oc r="AB9">
      <f>AB14</f>
    </oc>
    <nc r="AB9"/>
  </rcc>
  <rcc rId="5638" sId="3">
    <oc r="AC9">
      <f>AC14</f>
    </oc>
    <nc r="AC9"/>
  </rcc>
  <rcc rId="5639" sId="3">
    <oc r="AD9">
      <f>AD14</f>
    </oc>
    <nc r="AD9"/>
  </rcc>
  <rcc rId="5640" sId="3">
    <oc r="AE9">
      <f>AE14</f>
    </oc>
    <nc r="AE9"/>
  </rcc>
  <rcc rId="5641" sId="3">
    <oc r="AF9">
      <f>AF14</f>
    </oc>
    <nc r="AF9"/>
  </rcc>
  <rcc rId="5642" sId="3">
    <oc r="AG9">
      <f>AG14</f>
    </oc>
    <nc r="AG9"/>
  </rcc>
  <rcc rId="5643" sId="3">
    <oc r="C10" t="inlineStr">
      <is>
        <t>бюджет автономного округа</t>
      </is>
    </oc>
    <nc r="C10"/>
  </rcc>
  <rcc rId="5644" sId="3">
    <oc r="D10">
      <f>J10+L10+N10+P10+R10+T10+V10+X10+Z10+AB10+AD10+AF10</f>
    </oc>
    <nc r="D10"/>
  </rcc>
  <rcc rId="5645" sId="3">
    <oc r="E10">
      <f>E15+E26+E20+E22</f>
    </oc>
    <nc r="E10"/>
  </rcc>
  <rcc rId="5646" sId="3">
    <oc r="F10">
      <f>F15+F26+F20+F22</f>
    </oc>
    <nc r="F10"/>
  </rcc>
  <rcc rId="5647" sId="3">
    <oc r="G10">
      <f>G15+G26+G20+G22</f>
    </oc>
    <nc r="G10"/>
  </rcc>
  <rcc rId="5648" sId="3">
    <oc r="H10">
      <f>IFERROR(G10/D10*100,0)</f>
    </oc>
    <nc r="H10"/>
  </rcc>
  <rcc rId="5649" sId="3">
    <oc r="I10">
      <f>IFERROR(G10/E10*100,0)</f>
    </oc>
    <nc r="I10"/>
  </rcc>
  <rcc rId="5650" sId="3">
    <oc r="J10">
      <f>J15+J25</f>
    </oc>
    <nc r="J10"/>
  </rcc>
  <rcc rId="5651" sId="3">
    <oc r="K10">
      <f>K15+K25</f>
    </oc>
    <nc r="K10"/>
  </rcc>
  <rcc rId="5652" sId="3">
    <oc r="L10">
      <f>L15+L25</f>
    </oc>
    <nc r="L10"/>
  </rcc>
  <rcc rId="5653" sId="3">
    <oc r="M10">
      <f>M15+M25</f>
    </oc>
    <nc r="M10"/>
  </rcc>
  <rcc rId="5654" sId="3">
    <oc r="N10">
      <f>N15+N25</f>
    </oc>
    <nc r="N10"/>
  </rcc>
  <rcc rId="5655" sId="3">
    <oc r="O10">
      <f>O15+O25</f>
    </oc>
    <nc r="O10"/>
  </rcc>
  <rcc rId="5656" sId="3">
    <oc r="P10">
      <f>P15+P25</f>
    </oc>
    <nc r="P10"/>
  </rcc>
  <rcc rId="5657" sId="3">
    <oc r="Q10">
      <f>Q15+Q25</f>
    </oc>
    <nc r="Q10"/>
  </rcc>
  <rcc rId="5658" sId="3">
    <oc r="R10">
      <f>R15+R25</f>
    </oc>
    <nc r="R10"/>
  </rcc>
  <rcc rId="5659" sId="3">
    <oc r="S10">
      <f>S15+S25</f>
    </oc>
    <nc r="S10"/>
  </rcc>
  <rcc rId="5660" sId="3">
    <oc r="T10">
      <f>T15+T25</f>
    </oc>
    <nc r="T10"/>
  </rcc>
  <rcc rId="5661" sId="3">
    <oc r="U10">
      <f>U15+U25</f>
    </oc>
    <nc r="U10"/>
  </rcc>
  <rcc rId="5662" sId="3">
    <oc r="V10">
      <f>V15+V25</f>
    </oc>
    <nc r="V10"/>
  </rcc>
  <rcc rId="5663" sId="3">
    <oc r="W10">
      <f>W15+W25</f>
    </oc>
    <nc r="W10"/>
  </rcc>
  <rcc rId="5664" sId="3">
    <oc r="X10">
      <f>X15+X25</f>
    </oc>
    <nc r="X10"/>
  </rcc>
  <rcc rId="5665" sId="3">
    <oc r="Y10">
      <f>Y15+Y25</f>
    </oc>
    <nc r="Y10"/>
  </rcc>
  <rcc rId="5666" sId="3">
    <oc r="Z10">
      <f>Z15+Z25</f>
    </oc>
    <nc r="Z10"/>
  </rcc>
  <rcc rId="5667" sId="3">
    <oc r="AA10">
      <f>AA15+AA25</f>
    </oc>
    <nc r="AA10"/>
  </rcc>
  <rcc rId="5668" sId="3">
    <oc r="AB10">
      <f>AB15+AB25</f>
    </oc>
    <nc r="AB10"/>
  </rcc>
  <rcc rId="5669" sId="3">
    <oc r="AC10">
      <f>AC15+AC25</f>
    </oc>
    <nc r="AC10"/>
  </rcc>
  <rcc rId="5670" sId="3">
    <oc r="AD10">
      <f>AD15+AD25</f>
    </oc>
    <nc r="AD10"/>
  </rcc>
  <rcc rId="5671" sId="3">
    <oc r="AE10">
      <f>AE15+AE25</f>
    </oc>
    <nc r="AE10"/>
  </rcc>
  <rcc rId="5672" sId="3">
    <oc r="AF10">
      <f>AF15+AF25</f>
    </oc>
    <nc r="AF10"/>
  </rcc>
  <rcc rId="5673" sId="3">
    <oc r="AG10">
      <f>AG15+AG25</f>
    </oc>
    <nc r="AG10"/>
  </rcc>
  <rcc rId="5674" sId="3">
    <oc r="C11" t="inlineStr">
      <is>
        <t>бюджет города Когалыма</t>
      </is>
    </oc>
    <nc r="C11"/>
  </rcc>
  <rcc rId="5675" sId="3">
    <oc r="D11">
      <f>J11+L11+N11+P11+R11+T11+V11+X11+Z11+AB11+AD11+AF11</f>
    </oc>
    <nc r="D11"/>
  </rcc>
  <rcc rId="5676" sId="3">
    <oc r="E11">
      <f>E16</f>
    </oc>
    <nc r="E11"/>
  </rcc>
  <rcc rId="5677" sId="3">
    <oc r="F11">
      <f>F16</f>
    </oc>
    <nc r="F11"/>
  </rcc>
  <rcc rId="5678" sId="3">
    <oc r="G11">
      <f>G16</f>
    </oc>
    <nc r="G11"/>
  </rcc>
  <rcc rId="5679" sId="3">
    <oc r="H11">
      <f>IFERROR(G11/D11*100,0)</f>
    </oc>
    <nc r="H11"/>
  </rcc>
  <rcc rId="5680" sId="3">
    <oc r="I11">
      <f>IFERROR(G11/E11*100,0)</f>
    </oc>
    <nc r="I11"/>
  </rcc>
  <rcc rId="5681" sId="3">
    <oc r="J11">
      <f>J16+J20+J22+J26+J18</f>
    </oc>
    <nc r="J11"/>
  </rcc>
  <rcc rId="5682" sId="3">
    <oc r="K11">
      <f>K16+K20+K22+K26+K18</f>
    </oc>
    <nc r="K11"/>
  </rcc>
  <rcc rId="5683" sId="3">
    <oc r="L11">
      <f>L16+L20+L22+L26+L18</f>
    </oc>
    <nc r="L11"/>
  </rcc>
  <rcc rId="5684" sId="3">
    <oc r="M11">
      <f>M16+M20+M22+M26+M18</f>
    </oc>
    <nc r="M11"/>
  </rcc>
  <rcc rId="5685" sId="3">
    <oc r="N11">
      <f>N16+N20+N22+N26+N18</f>
    </oc>
    <nc r="N11"/>
  </rcc>
  <rcc rId="5686" sId="3">
    <oc r="O11">
      <f>O16+O20+O22+O26+O18</f>
    </oc>
    <nc r="O11"/>
  </rcc>
  <rcc rId="5687" sId="3">
    <oc r="P11">
      <f>P16+P20+P22+P26+P18</f>
    </oc>
    <nc r="P11"/>
  </rcc>
  <rcc rId="5688" sId="3">
    <oc r="Q11">
      <f>Q16+Q20+Q22+Q26+Q18</f>
    </oc>
    <nc r="Q11"/>
  </rcc>
  <rcc rId="5689" sId="3">
    <oc r="R11">
      <f>R16+R20+R22+R26+R18</f>
    </oc>
    <nc r="R11"/>
  </rcc>
  <rcc rId="5690" sId="3">
    <oc r="S11">
      <f>S16+S20+S22+S26+S18</f>
    </oc>
    <nc r="S11"/>
  </rcc>
  <rcc rId="5691" sId="3">
    <oc r="T11">
      <f>T16+T20+T22+T26+T18</f>
    </oc>
    <nc r="T11"/>
  </rcc>
  <rcc rId="5692" sId="3">
    <oc r="U11">
      <f>U16+U20+U22+U26+U18</f>
    </oc>
    <nc r="U11"/>
  </rcc>
  <rcc rId="5693" sId="3">
    <oc r="V11">
      <f>V16+V20+V22+V26+V18</f>
    </oc>
    <nc r="V11"/>
  </rcc>
  <rcc rId="5694" sId="3">
    <oc r="W11">
      <f>W16+W20+W22+W26+W18</f>
    </oc>
    <nc r="W11"/>
  </rcc>
  <rcc rId="5695" sId="3">
    <oc r="X11">
      <f>X16+X20+X22+X26+X18</f>
    </oc>
    <nc r="X11"/>
  </rcc>
  <rcc rId="5696" sId="3">
    <oc r="Y11">
      <f>Y16+Y20+Y22+Y26+Y18</f>
    </oc>
    <nc r="Y11"/>
  </rcc>
  <rcc rId="5697" sId="3">
    <oc r="Z11">
      <f>Z16+Z20+Z22+Z26+Z18</f>
    </oc>
    <nc r="Z11"/>
  </rcc>
  <rcc rId="5698" sId="3">
    <oc r="AA11">
      <f>AA16+AA20+AA22+AA26+AA18</f>
    </oc>
    <nc r="AA11"/>
  </rcc>
  <rcc rId="5699" sId="3">
    <oc r="AB11">
      <f>AB16+AB20+AB22+AB26+AB18</f>
    </oc>
    <nc r="AB11"/>
  </rcc>
  <rcc rId="5700" sId="3">
    <oc r="AC11">
      <f>AC16+AC20+AC22+AC26+AC18</f>
    </oc>
    <nc r="AC11"/>
  </rcc>
  <rcc rId="5701" sId="3">
    <oc r="AD11">
      <f>AD16+AD20+AD22+AD26+AD18</f>
    </oc>
    <nc r="AD11"/>
  </rcc>
  <rcc rId="5702" sId="3">
    <oc r="AE11">
      <f>AE16+AE20+AE22+AE26+AE18</f>
    </oc>
    <nc r="AE11"/>
  </rcc>
  <rcc rId="5703" sId="3">
    <oc r="AF11">
      <f>AF16+AF20+AF22+AF26+AF18</f>
    </oc>
    <nc r="AF11"/>
  </rcc>
  <rcc rId="5704" sId="3">
    <oc r="AG11">
      <f>AG16+AG20+AG22+AG26+AG18</f>
    </oc>
    <nc r="AG11"/>
  </rcc>
  <rcc rId="5705" sId="3">
    <oc r="B12" t="inlineStr">
      <is>
        <t>Направление (подпрограмма) Повышение уровня благоустройства общественных территорий города Когалыма</t>
      </is>
    </oc>
    <nc r="B12"/>
  </rcc>
  <rcc rId="5706" sId="3">
    <oc r="A13" t="inlineStr">
      <is>
        <t>РП 1.1</t>
      </is>
    </oc>
    <nc r="A13"/>
  </rcc>
  <rcc rId="5707" sId="3">
    <oc r="B13" t="inlineStr">
      <is>
        <t>Региональный проект «Формирование комфортной городской среды» / Реализация программ формирования современной городской среды</t>
      </is>
    </oc>
    <nc r="B13"/>
  </rcc>
  <rcc rId="5708" sId="3">
    <oc r="C13" t="inlineStr">
      <is>
        <t>Всего</t>
      </is>
    </oc>
    <nc r="C13"/>
  </rcc>
  <rcc rId="5709" sId="3">
    <oc r="D13">
      <f>D15+D16+D14</f>
    </oc>
    <nc r="D13"/>
  </rcc>
  <rcc rId="5710" sId="3">
    <oc r="E13">
      <f>E15+E16+E14</f>
    </oc>
    <nc r="E13"/>
  </rcc>
  <rcc rId="5711" sId="3">
    <oc r="F13">
      <f>F15+F16+F14</f>
    </oc>
    <nc r="F13"/>
  </rcc>
  <rcc rId="5712" sId="3">
    <oc r="G13">
      <f>G15+G16+G14</f>
    </oc>
    <nc r="G13"/>
  </rcc>
  <rcc rId="5713" sId="3">
    <oc r="H13">
      <f>IFERROR(G13/D13*100,0)</f>
    </oc>
    <nc r="H13"/>
  </rcc>
  <rcc rId="5714" sId="3">
    <oc r="I13">
      <f>IFERROR(G13/E13*100,0)</f>
    </oc>
    <nc r="I13"/>
  </rcc>
  <rcc rId="5715" sId="3">
    <oc r="J13">
      <f>J15+J16+J14</f>
    </oc>
    <nc r="J13"/>
  </rcc>
  <rcc rId="5716" sId="3">
    <oc r="K13">
      <f>K15+K16+K14</f>
    </oc>
    <nc r="K13"/>
  </rcc>
  <rcc rId="5717" sId="3">
    <oc r="L13">
      <f>L15+L16+L14</f>
    </oc>
    <nc r="L13"/>
  </rcc>
  <rcc rId="5718" sId="3">
    <oc r="M13">
      <f>M15+M16+M14</f>
    </oc>
    <nc r="M13"/>
  </rcc>
  <rcc rId="5719" sId="3">
    <oc r="N13">
      <f>N15+N16+N14</f>
    </oc>
    <nc r="N13"/>
  </rcc>
  <rcc rId="5720" sId="3">
    <oc r="O13">
      <f>O15+O16+O14</f>
    </oc>
    <nc r="O13"/>
  </rcc>
  <rcc rId="5721" sId="3">
    <oc r="P13">
      <f>P15+P16+P14</f>
    </oc>
    <nc r="P13"/>
  </rcc>
  <rcc rId="5722" sId="3">
    <oc r="Q13">
      <f>Q15+Q16+Q14</f>
    </oc>
    <nc r="Q13"/>
  </rcc>
  <rcc rId="5723" sId="3">
    <oc r="R13">
      <f>R15+R16+R14</f>
    </oc>
    <nc r="R13"/>
  </rcc>
  <rcc rId="5724" sId="3">
    <oc r="S13">
      <f>S15+S16+S14</f>
    </oc>
    <nc r="S13"/>
  </rcc>
  <rcc rId="5725" sId="3">
    <oc r="T13">
      <f>T15+T16+T14</f>
    </oc>
    <nc r="T13"/>
  </rcc>
  <rcc rId="5726" sId="3">
    <oc r="U13">
      <f>U15+U16+U14</f>
    </oc>
    <nc r="U13"/>
  </rcc>
  <rcc rId="5727" sId="3">
    <oc r="V13">
      <f>V15+V16+V14</f>
    </oc>
    <nc r="V13"/>
  </rcc>
  <rcc rId="5728" sId="3">
    <oc r="W13">
      <f>W15+W16+W14</f>
    </oc>
    <nc r="W13"/>
  </rcc>
  <rcc rId="5729" sId="3">
    <oc r="X13">
      <f>X15+X16+X14</f>
    </oc>
    <nc r="X13"/>
  </rcc>
  <rcc rId="5730" sId="3">
    <oc r="Y13">
      <f>Y15+Y16+Y14</f>
    </oc>
    <nc r="Y13"/>
  </rcc>
  <rcc rId="5731" sId="3">
    <oc r="Z13">
      <f>Z15+Z16+Z14</f>
    </oc>
    <nc r="Z13"/>
  </rcc>
  <rcc rId="5732" sId="3">
    <oc r="AA13">
      <f>AA15+AA16+AA14</f>
    </oc>
    <nc r="AA13"/>
  </rcc>
  <rcc rId="5733" sId="3">
    <oc r="AB13">
      <f>AB15+AB16+AB14</f>
    </oc>
    <nc r="AB13"/>
  </rcc>
  <rcc rId="5734" sId="3">
    <oc r="AC13">
      <f>AC15+AC16+AC14</f>
    </oc>
    <nc r="AC13"/>
  </rcc>
  <rcc rId="5735" sId="3">
    <oc r="AD13">
      <f>AD15+AD16+AD14</f>
    </oc>
    <nc r="AD13"/>
  </rcc>
  <rcc rId="5736" sId="3">
    <oc r="AE13">
      <f>AE15+AE16+AE14</f>
    </oc>
    <nc r="AE13"/>
  </rcc>
  <rcc rId="5737" sId="3">
    <oc r="AF13">
      <f>AF15+AF16+AF14</f>
    </oc>
    <nc r="AF13"/>
  </rcc>
  <rcc rId="5738" sId="3">
    <oc r="AG13">
      <f>AG15+AG16+AG14</f>
    </oc>
    <nc r="AG13"/>
  </rcc>
  <rcc rId="5739" sId="3">
    <oc r="C14" t="inlineStr">
      <is>
        <t>федеральный бюджет</t>
      </is>
    </oc>
    <nc r="C14"/>
  </rcc>
  <rcc rId="5740" sId="3">
    <oc r="D14">
      <f>SUM(J14,L14,N14,P14,R14,T14,V14,X14,Z14,AB14,AD14,AF14)</f>
    </oc>
    <nc r="D14"/>
  </rcc>
  <rcc rId="5741" sId="3">
    <oc r="E14">
      <f>J14</f>
    </oc>
    <nc r="E14"/>
  </rcc>
  <rcc rId="5742" sId="3">
    <oc r="F14">
      <f>G14</f>
    </oc>
    <nc r="F14"/>
  </rcc>
  <rcc rId="5743" sId="3">
    <oc r="G14">
      <f>SUM(K14,M14,O14,Q14,S14,U14,W14,Y14,AA14,AC14,AE14,AG14)</f>
    </oc>
    <nc r="G14"/>
  </rcc>
  <rcc rId="5744" sId="3">
    <oc r="H14">
      <f>IFERROR(G14/D14*100,0)</f>
    </oc>
    <nc r="H14"/>
  </rcc>
  <rcc rId="5745" sId="3">
    <oc r="I14">
      <f>IFERROR(G14/E14*100,0)</f>
    </oc>
    <nc r="I14"/>
  </rcc>
  <rcc rId="5746" sId="3" numFmtId="4">
    <oc r="J14">
      <v>0</v>
    </oc>
    <nc r="J14"/>
  </rcc>
  <rcc rId="5747" sId="3" numFmtId="4">
    <oc r="K14">
      <v>0</v>
    </oc>
    <nc r="K14"/>
  </rcc>
  <rcc rId="5748" sId="3" numFmtId="4">
    <oc r="L14">
      <v>0</v>
    </oc>
    <nc r="L14"/>
  </rcc>
  <rcc rId="5749" sId="3" numFmtId="4">
    <oc r="M14">
      <v>0</v>
    </oc>
    <nc r="M14"/>
  </rcc>
  <rcc rId="5750" sId="3" numFmtId="4">
    <oc r="N14">
      <v>0</v>
    </oc>
    <nc r="N14"/>
  </rcc>
  <rcc rId="5751" sId="3" numFmtId="4">
    <oc r="O14">
      <v>0</v>
    </oc>
    <nc r="O14"/>
  </rcc>
  <rcc rId="5752" sId="3" numFmtId="4">
    <oc r="P14">
      <v>0</v>
    </oc>
    <nc r="P14"/>
  </rcc>
  <rcc rId="5753" sId="3" numFmtId="4">
    <oc r="Q14">
      <v>0</v>
    </oc>
    <nc r="Q14"/>
  </rcc>
  <rcc rId="5754" sId="3" numFmtId="4">
    <oc r="R14">
      <v>70804.78</v>
    </oc>
    <nc r="R14"/>
  </rcc>
  <rcc rId="5755" sId="3" numFmtId="4">
    <oc r="S14">
      <v>0</v>
    </oc>
    <nc r="S14"/>
  </rcc>
  <rcc rId="5756" sId="3" numFmtId="4">
    <oc r="T14">
      <v>0</v>
    </oc>
    <nc r="T14"/>
  </rcc>
  <rcc rId="5757" sId="3" numFmtId="4">
    <oc r="U14">
      <v>0</v>
    </oc>
    <nc r="U14"/>
  </rcc>
  <rcc rId="5758" sId="3" numFmtId="4">
    <oc r="V14">
      <v>0</v>
    </oc>
    <nc r="V14"/>
  </rcc>
  <rcc rId="5759" sId="3" numFmtId="4">
    <oc r="W14">
      <v>0</v>
    </oc>
    <nc r="W14"/>
  </rcc>
  <rcc rId="5760" sId="3" numFmtId="4">
    <oc r="X14">
      <v>0</v>
    </oc>
    <nc r="X14"/>
  </rcc>
  <rcc rId="5761" sId="3" numFmtId="4">
    <oc r="Y14">
      <v>0</v>
    </oc>
    <nc r="Y14"/>
  </rcc>
  <rcc rId="5762" sId="3" numFmtId="4">
    <oc r="Z14">
      <v>32971.620000000003</v>
    </oc>
    <nc r="Z14"/>
  </rcc>
  <rcc rId="5763" sId="3" numFmtId="4">
    <oc r="AA14">
      <v>0</v>
    </oc>
    <nc r="AA14"/>
  </rcc>
  <rcc rId="5764" sId="3" numFmtId="4">
    <oc r="AB14">
      <v>0</v>
    </oc>
    <nc r="AB14"/>
  </rcc>
  <rcc rId="5765" sId="3" numFmtId="4">
    <oc r="AC14">
      <v>0</v>
    </oc>
    <nc r="AC14"/>
  </rcc>
  <rcc rId="5766" sId="3" numFmtId="4">
    <oc r="AD14">
      <v>0</v>
    </oc>
    <nc r="AD14"/>
  </rcc>
  <rcc rId="5767" sId="3" numFmtId="4">
    <oc r="AE14">
      <v>0</v>
    </oc>
    <nc r="AE14"/>
  </rcc>
  <rcc rId="5768" sId="3" numFmtId="4">
    <oc r="AF14">
      <v>0</v>
    </oc>
    <nc r="AF14"/>
  </rcc>
  <rcc rId="5769" sId="3" numFmtId="4">
    <oc r="AG14">
      <v>0</v>
    </oc>
    <nc r="AG14"/>
  </rcc>
  <rcc rId="5770" sId="3">
    <oc r="AH14" t="inlineStr">
      <is>
        <t>1.Муниципальный контракт № 0187300013724000198 от 30.09.2024 на выполнение работ по строительству объекта благоустройства "Парк Первопроходцев в городе Когалыме" (1 этап);
- цена контракта 377 990,18 тыс. руб. (из них 2024 год - 372 999,26 тыс.руб., 2025 год - 4 990,92 тыс.руб.) 
- сроки выполнения работ: I - этап 30.09.2024-02.12.2024; II - этап 15.05.2025-25.08.2025
2. Муниципальный контракт № 0187300013725000012 от 26.03.2025 на выполнение работ по благоустройству объекта "Парк Первопроходцев в городе Когалыме" (2 этап)
-цена контракта 298 000,00 тыс.руб.
- сроки вполнения работ: 25.08.2025 года.
- ведется выполнение работ
3. Договор № КГ-119.25 от 27.03.2025 на технологическое присоединение для электроснабжения объекта "Объект благоустройства "Парк Первопроходцев в городе Когалыме" (2,3 этап)" расположенного по адресу: Ханты-Мансийский АО - Югра, г. Когалым, ул. Дружбы Народов.
- цена договора 884,99 тыс.руб (авансирование 100% - оплата произведена 28.03.2025)
- выполнение технологического присоединения в течени 1 года с момента заключения договора.
4. Контракт № 1/Л от 01.04.2025 (функции заказчика переданы 03.04.2025) на выполнение работ по благоустройству объекта "Парк Первопроходцев в городе Когалыме" (3 этап)
- цена контракта 99 000 тыс.руб. ( выплачен аванс 70%)
- сроки выполнения работ: 25.08.2025                          5. Муниципальный контракт № 0187300013725000024 от 26.03.2025 на выполнение работ по благоустройству объекта "Экотропа в городе Когалыме"
- цена контракта: 89 000,00 тыс.руб.
- сроки выполнения работ: 15.08.2025 г.</t>
      </is>
    </oc>
    <nc r="AH14"/>
  </rcc>
  <rcc rId="5771" sId="3">
    <oc r="C15" t="inlineStr">
      <is>
        <t>бюджет автономного округа</t>
      </is>
    </oc>
    <nc r="C15"/>
  </rcc>
  <rcc rId="5772" sId="3">
    <oc r="D15">
      <f>SUM(J15,L15,N15,P15,R15,T15,V15,X15,Z15,AB15,AD15,AF15)</f>
    </oc>
    <nc r="D15"/>
  </rcc>
  <rcc rId="5773" sId="3">
    <oc r="E15">
      <f>J15</f>
    </oc>
    <nc r="E15"/>
  </rcc>
  <rcc rId="5774" sId="3">
    <oc r="F15">
      <f>G15</f>
    </oc>
    <nc r="F15"/>
  </rcc>
  <rcc rId="5775" sId="3">
    <oc r="G15">
      <f>SUM(K15,M15,O15,Q15,S15,U15,W15,Y15,AA15,AC15,AE15,AG15)</f>
    </oc>
    <nc r="G15"/>
  </rcc>
  <rcc rId="5776" sId="3">
    <oc r="H15">
      <f>IFERROR(G15/D15*100,0)</f>
    </oc>
    <nc r="H15"/>
  </rcc>
  <rcc rId="5777" sId="3">
    <oc r="I15">
      <f>IFERROR(G15/E15*100,0)</f>
    </oc>
    <nc r="I15"/>
  </rcc>
  <rcc rId="5778" sId="3" numFmtId="4">
    <oc r="J15">
      <v>0</v>
    </oc>
    <nc r="J15"/>
  </rcc>
  <rcc rId="5779" sId="3" numFmtId="4">
    <oc r="K15">
      <v>0</v>
    </oc>
    <nc r="K15"/>
  </rcc>
  <rcc rId="5780" sId="3" numFmtId="4">
    <oc r="L15">
      <v>0</v>
    </oc>
    <nc r="L15"/>
  </rcc>
  <rcc rId="5781" sId="3" numFmtId="4">
    <oc r="M15">
      <v>0</v>
    </oc>
    <nc r="M15"/>
  </rcc>
  <rcc rId="5782" sId="3" numFmtId="4">
    <oc r="N15">
      <v>0</v>
    </oc>
    <nc r="N15"/>
  </rcc>
  <rcc rId="5783" sId="3" numFmtId="4">
    <oc r="O15">
      <v>0</v>
    </oc>
    <nc r="O15"/>
  </rcc>
  <rcc rId="5784" sId="3" numFmtId="4">
    <oc r="P15">
      <v>0</v>
    </oc>
    <nc r="P15"/>
  </rcc>
  <rcc rId="5785" sId="3" numFmtId="4">
    <oc r="Q15">
      <v>0</v>
    </oc>
    <nc r="Q15"/>
  </rcc>
  <rcc rId="5786" sId="3" numFmtId="4">
    <oc r="R15">
      <v>715.22</v>
    </oc>
    <nc r="R15"/>
  </rcc>
  <rcc rId="5787" sId="3" numFmtId="4">
    <oc r="S15">
      <v>0</v>
    </oc>
    <nc r="S15"/>
  </rcc>
  <rcc rId="5788" sId="3" numFmtId="4">
    <oc r="T15">
      <v>0</v>
    </oc>
    <nc r="T15"/>
  </rcc>
  <rcc rId="5789" sId="3" numFmtId="4">
    <oc r="U15">
      <v>0</v>
    </oc>
    <nc r="U15"/>
  </rcc>
  <rcc rId="5790" sId="3" numFmtId="4">
    <oc r="V15">
      <v>0</v>
    </oc>
    <nc r="V15"/>
  </rcc>
  <rcc rId="5791" sId="3" numFmtId="4">
    <oc r="W15">
      <v>0</v>
    </oc>
    <nc r="W15"/>
  </rcc>
  <rcc rId="5792" sId="3" numFmtId="4">
    <oc r="X15">
      <v>0</v>
    </oc>
    <nc r="X15"/>
  </rcc>
  <rcc rId="5793" sId="3" numFmtId="4">
    <oc r="Y15">
      <v>0</v>
    </oc>
    <nc r="Y15"/>
  </rcc>
  <rcc rId="5794" sId="3" numFmtId="4">
    <oc r="Z15">
      <v>11100</v>
    </oc>
    <nc r="Z15"/>
  </rcc>
  <rcc rId="5795" sId="3" numFmtId="4">
    <oc r="AA15">
      <v>0</v>
    </oc>
    <nc r="AA15"/>
  </rcc>
  <rcc rId="5796" sId="3" numFmtId="4">
    <oc r="AB15">
      <v>72604.179999999993</v>
    </oc>
    <nc r="AB15"/>
  </rcc>
  <rcc rId="5797" sId="3" numFmtId="4">
    <oc r="AC15">
      <v>0</v>
    </oc>
    <nc r="AC15"/>
  </rcc>
  <rcc rId="5798" sId="3" numFmtId="4">
    <oc r="AD15">
      <v>0</v>
    </oc>
    <nc r="AD15"/>
  </rcc>
  <rcc rId="5799" sId="3" numFmtId="4">
    <oc r="AE15">
      <v>0</v>
    </oc>
    <nc r="AE15"/>
  </rcc>
  <rcc rId="5800" sId="3" numFmtId="4">
    <oc r="AF15">
      <v>0</v>
    </oc>
    <nc r="AF15"/>
  </rcc>
  <rcc rId="5801" sId="3" numFmtId="4">
    <oc r="AG15">
      <v>0</v>
    </oc>
    <nc r="AG15"/>
  </rcc>
  <rcc rId="5802" sId="3">
    <oc r="C16" t="inlineStr">
      <is>
        <t>бюджет города Когалыма</t>
      </is>
    </oc>
    <nc r="C16"/>
  </rcc>
  <rcc rId="5803" sId="3">
    <oc r="D16">
      <f>SUM(J16,L16,N16,P16,R16,T16,V16,X16,Z16,AB16,AD16,AF16)</f>
    </oc>
    <nc r="D16"/>
  </rcc>
  <rcc rId="5804" sId="3">
    <oc r="E16">
      <f>J16+L16+N16+P16</f>
    </oc>
    <nc r="E16"/>
  </rcc>
  <rcc rId="5805" sId="3">
    <oc r="F16">
      <f>G16</f>
    </oc>
    <nc r="F16"/>
  </rcc>
  <rcc rId="5806" sId="3">
    <oc r="G16">
      <f>SUM(K16,M16,O16,Q16,S16,U16,W16,Y16,AA16,AC16,AE16,AG16)</f>
    </oc>
    <nc r="G16"/>
  </rcc>
  <rcc rId="5807" sId="3">
    <oc r="H16">
      <f>IFERROR(G16/D16*100,0)</f>
    </oc>
    <nc r="H16"/>
  </rcc>
  <rcc rId="5808" sId="3">
    <oc r="I16">
      <f>IFERROR(G16/E16*100,0)</f>
    </oc>
    <nc r="I16"/>
  </rcc>
  <rcc rId="5809" sId="3" numFmtId="4">
    <oc r="J16">
      <v>0</v>
    </oc>
    <nc r="J16"/>
  </rcc>
  <rcc rId="5810" sId="3" numFmtId="4">
    <oc r="K16">
      <v>0</v>
    </oc>
    <nc r="K16"/>
  </rcc>
  <rcc rId="5811" sId="3" numFmtId="4">
    <oc r="L16">
      <v>0</v>
    </oc>
    <nc r="L16"/>
  </rcc>
  <rcc rId="5812" sId="3" numFmtId="4">
    <oc r="M16">
      <v>0</v>
    </oc>
    <nc r="M16"/>
  </rcc>
  <rcc rId="5813" sId="3" numFmtId="4">
    <oc r="N16">
      <v>884.99</v>
    </oc>
    <nc r="N16"/>
  </rcc>
  <rcc rId="5814" sId="3" numFmtId="4">
    <oc r="O16">
      <v>884.99</v>
    </oc>
    <nc r="O16"/>
  </rcc>
  <rcc rId="5815" sId="3" numFmtId="4">
    <oc r="P16">
      <v>87180</v>
    </oc>
    <nc r="P16"/>
  </rcc>
  <rcc rId="5816" sId="3" numFmtId="4">
    <oc r="Q16">
      <v>69300</v>
    </oc>
    <nc r="Q16"/>
  </rcc>
  <rcc rId="5817" sId="3" numFmtId="4">
    <oc r="R16">
      <v>17880</v>
    </oc>
    <nc r="R16"/>
  </rcc>
  <rcc rId="5818" sId="3" numFmtId="4">
    <oc r="S16">
      <v>0</v>
    </oc>
    <nc r="S16"/>
  </rcc>
  <rcc rId="5819" sId="3" numFmtId="4">
    <oc r="T16">
      <v>0</v>
    </oc>
    <nc r="T16"/>
  </rcc>
  <rcc rId="5820" sId="3" numFmtId="4">
    <oc r="U16">
      <v>0</v>
    </oc>
    <nc r="U16"/>
  </rcc>
  <rcc rId="5821" sId="3" numFmtId="4">
    <oc r="V16">
      <v>0</v>
    </oc>
    <nc r="V16"/>
  </rcc>
  <rcc rId="5822" sId="3" numFmtId="4">
    <oc r="W16">
      <v>0</v>
    </oc>
    <nc r="W16"/>
  </rcc>
  <rcc rId="5823" sId="3" numFmtId="4">
    <oc r="X16">
      <v>0</v>
    </oc>
    <nc r="X16"/>
  </rcc>
  <rcc rId="5824" sId="3" numFmtId="4">
    <oc r="Y16">
      <v>0</v>
    </oc>
    <nc r="Y16"/>
  </rcc>
  <rcc rId="5825" sId="3" numFmtId="4">
    <oc r="Z16">
      <v>290511.05</v>
    </oc>
    <nc r="Z16"/>
  </rcc>
  <rcc rId="5826" sId="3" numFmtId="4">
    <oc r="AA16">
      <v>0</v>
    </oc>
    <nc r="AA16"/>
  </rcc>
  <rcc rId="5827" sId="3" numFmtId="4">
    <oc r="AB16">
      <v>188364.99</v>
    </oc>
    <nc r="AB16"/>
  </rcc>
  <rcc rId="5828" sId="3" numFmtId="4">
    <oc r="AC16">
      <v>0</v>
    </oc>
    <nc r="AC16"/>
  </rcc>
  <rcc rId="5829" sId="3" numFmtId="4">
    <oc r="AD16">
      <v>28624.5</v>
    </oc>
    <nc r="AD16"/>
  </rcc>
  <rcc rId="5830" sId="3" numFmtId="4">
    <oc r="AE16">
      <v>0</v>
    </oc>
    <nc r="AE16"/>
  </rcc>
  <rcc rId="5831" sId="3" numFmtId="4">
    <oc r="AF16">
      <v>0</v>
    </oc>
    <nc r="AF16"/>
  </rcc>
  <rcc rId="5832" sId="3" numFmtId="4">
    <oc r="AG16">
      <v>0</v>
    </oc>
    <nc r="AG16"/>
  </rcc>
  <rcc rId="5833" sId="3">
    <oc r="A17" t="inlineStr">
      <is>
        <t>ПК 1.1</t>
      </is>
    </oc>
    <nc r="A17"/>
  </rcc>
  <rcc rId="5834" sId="3">
    <oc r="B17" t="inlineStr">
      <is>
        <t xml:space="preserve">Муниципальный проект «Сквер вблизи СК «Олимп» </t>
      </is>
    </oc>
    <nc r="B17"/>
  </rcc>
  <rcc rId="5835" sId="3">
    <oc r="C17" t="inlineStr">
      <is>
        <t>Всего</t>
      </is>
    </oc>
    <nc r="C17"/>
  </rcc>
  <rcc rId="5836" sId="3">
    <oc r="D17">
      <f>D18</f>
    </oc>
    <nc r="D17"/>
  </rcc>
  <rcc rId="5837" sId="3">
    <oc r="E17">
      <f>E18</f>
    </oc>
    <nc r="E17"/>
  </rcc>
  <rcc rId="5838" sId="3">
    <oc r="F17">
      <f>F19+F20+F18</f>
    </oc>
    <nc r="F17"/>
  </rcc>
  <rcc rId="5839" sId="3">
    <oc r="G17">
      <f>G19+G20+G18</f>
    </oc>
    <nc r="G17"/>
  </rcc>
  <rcc rId="5840" sId="3">
    <oc r="H17">
      <f>IFERROR(G17/D17*100,0)</f>
    </oc>
    <nc r="H17"/>
  </rcc>
  <rcc rId="5841" sId="3">
    <oc r="I17">
      <f>IFERROR(G17/E17*100,0)</f>
    </oc>
    <nc r="I17"/>
  </rcc>
  <rcc rId="5842" sId="3">
    <oc r="J17">
      <f>J19+J20+J18</f>
    </oc>
    <nc r="J17"/>
  </rcc>
  <rcc rId="5843" sId="3">
    <oc r="K17">
      <f>K19+K20+K18</f>
    </oc>
    <nc r="K17"/>
  </rcc>
  <rcc rId="5844" sId="3">
    <oc r="L17">
      <f>L19+L20+L18</f>
    </oc>
    <nc r="L17"/>
  </rcc>
  <rcc rId="5845" sId="3">
    <oc r="M17">
      <f>M19+M20+M18</f>
    </oc>
    <nc r="M17"/>
  </rcc>
  <rcc rId="5846" sId="3">
    <oc r="N17">
      <f>N19+N20+N18</f>
    </oc>
    <nc r="N17"/>
  </rcc>
  <rcc rId="5847" sId="3">
    <oc r="O17">
      <f>O19+O20+O18</f>
    </oc>
    <nc r="O17"/>
  </rcc>
  <rcc rId="5848" sId="3">
    <oc r="P17">
      <f>P19+P20+P18</f>
    </oc>
    <nc r="P17"/>
  </rcc>
  <rcc rId="5849" sId="3">
    <oc r="Q17">
      <f>Q19+Q20+Q18</f>
    </oc>
    <nc r="Q17"/>
  </rcc>
  <rcc rId="5850" sId="3">
    <oc r="R17">
      <f>R19+R20+R18</f>
    </oc>
    <nc r="R17"/>
  </rcc>
  <rcc rId="5851" sId="3">
    <oc r="S17">
      <f>S19+S20+S18</f>
    </oc>
    <nc r="S17"/>
  </rcc>
  <rcc rId="5852" sId="3">
    <oc r="T17">
      <f>T19+T20+T18</f>
    </oc>
    <nc r="T17"/>
  </rcc>
  <rcc rId="5853" sId="3">
    <oc r="U17">
      <f>U19+U20+U18</f>
    </oc>
    <nc r="U17"/>
  </rcc>
  <rcc rId="5854" sId="3">
    <oc r="V17">
      <f>V19+V20+V18</f>
    </oc>
    <nc r="V17"/>
  </rcc>
  <rcc rId="5855" sId="3">
    <oc r="W17">
      <f>W19+W20+W18</f>
    </oc>
    <nc r="W17"/>
  </rcc>
  <rcc rId="5856" sId="3">
    <oc r="X17">
      <f>X19+X20+X18</f>
    </oc>
    <nc r="X17"/>
  </rcc>
  <rcc rId="5857" sId="3">
    <oc r="Y17">
      <f>Y19+Y20+Y18</f>
    </oc>
    <nc r="Y17"/>
  </rcc>
  <rcc rId="5858" sId="3">
    <oc r="Z17">
      <f>Z19+Z20+Z18</f>
    </oc>
    <nc r="Z17"/>
  </rcc>
  <rcc rId="5859" sId="3">
    <oc r="AA17">
      <f>AA19+AA20+AA18</f>
    </oc>
    <nc r="AA17"/>
  </rcc>
  <rcc rId="5860" sId="3">
    <oc r="AB17">
      <f>AB18</f>
    </oc>
    <nc r="AB17"/>
  </rcc>
  <rcc rId="5861" sId="3">
    <oc r="AC17">
      <f>AC19+AC20+AC18</f>
    </oc>
    <nc r="AC17"/>
  </rcc>
  <rcc rId="5862" sId="3">
    <oc r="AD17">
      <f>AD19+AD20+AD18</f>
    </oc>
    <nc r="AD17"/>
  </rcc>
  <rcc rId="5863" sId="3">
    <oc r="AE17">
      <f>AE19+AE20+AE18</f>
    </oc>
    <nc r="AE17"/>
  </rcc>
  <rcc rId="5864" sId="3">
    <oc r="AF17">
      <f>AF19+AF20+AF18</f>
    </oc>
    <nc r="AF17"/>
  </rcc>
  <rcc rId="5865" sId="3">
    <oc r="AG17">
      <f>AG19+AG20+AG18</f>
    </oc>
    <nc r="AG17"/>
  </rcc>
  <rcc rId="5866" sId="3">
    <oc r="AH17" t="inlineStr">
      <is>
        <t>Ведется подготовка аукционной документации.</t>
      </is>
    </oc>
    <nc r="AH17"/>
  </rcc>
  <rcc rId="5867" sId="3">
    <oc r="C18" t="inlineStr">
      <is>
        <t>бюджет города Когалыма</t>
      </is>
    </oc>
    <nc r="C18"/>
  </rcc>
  <rcc rId="5868" sId="3">
    <oc r="D18">
      <f>SUM(J18,L18,N18,P18,R18,T18,V18,X18,Z18,AB18,AD18,AF18)</f>
    </oc>
    <nc r="D18"/>
  </rcc>
  <rcc rId="5869" sId="3">
    <oc r="E18">
      <f>J18+L18+N18+P18</f>
    </oc>
    <nc r="E18"/>
  </rcc>
  <rcc rId="5870" sId="3">
    <oc r="F18">
      <f>G18</f>
    </oc>
    <nc r="F18"/>
  </rcc>
  <rcc rId="5871" sId="3">
    <oc r="G18">
      <f>SUM(K18,M18,O18,Q18,S18,U18,W18,Y18,AA18,AC18,AE18,AG18)</f>
    </oc>
    <nc r="G18"/>
  </rcc>
  <rcc rId="5872" sId="3">
    <oc r="H18">
      <f>IFERROR(G18/D18*100,0)</f>
    </oc>
    <nc r="H18"/>
  </rcc>
  <rcc rId="5873" sId="3">
    <oc r="I18">
      <f>IFERROR(G18/E18*100,0)</f>
    </oc>
    <nc r="I18"/>
  </rcc>
  <rcc rId="5874" sId="3" numFmtId="4">
    <oc r="J18">
      <v>0</v>
    </oc>
    <nc r="J18"/>
  </rcc>
  <rcc rId="5875" sId="3" numFmtId="4">
    <oc r="K18">
      <v>0</v>
    </oc>
    <nc r="K18"/>
  </rcc>
  <rcc rId="5876" sId="3" numFmtId="4">
    <oc r="L18">
      <v>0</v>
    </oc>
    <nc r="L18"/>
  </rcc>
  <rcc rId="5877" sId="3" numFmtId="4">
    <oc r="M18">
      <v>0</v>
    </oc>
    <nc r="M18"/>
  </rcc>
  <rcc rId="5878" sId="3" numFmtId="4">
    <oc r="N18">
      <v>0</v>
    </oc>
    <nc r="N18"/>
  </rcc>
  <rcc rId="5879" sId="3" numFmtId="4">
    <oc r="O18">
      <v>0</v>
    </oc>
    <nc r="O18"/>
  </rcc>
  <rcc rId="5880" sId="3" numFmtId="4">
    <oc r="P18">
      <v>0</v>
    </oc>
    <nc r="P18"/>
  </rcc>
  <rcc rId="5881" sId="3" numFmtId="4">
    <oc r="Q18">
      <v>0</v>
    </oc>
    <nc r="Q18"/>
  </rcc>
  <rcc rId="5882" sId="3" numFmtId="4">
    <oc r="R18">
      <v>0</v>
    </oc>
    <nc r="R18"/>
  </rcc>
  <rcc rId="5883" sId="3" numFmtId="4">
    <oc r="S18">
      <v>0</v>
    </oc>
    <nc r="S18"/>
  </rcc>
  <rcc rId="5884" sId="3" numFmtId="4">
    <oc r="T18">
      <v>0</v>
    </oc>
    <nc r="T18"/>
  </rcc>
  <rcc rId="5885" sId="3" numFmtId="4">
    <oc r="U18">
      <v>0</v>
    </oc>
    <nc r="U18"/>
  </rcc>
  <rcc rId="5886" sId="3" numFmtId="4">
    <oc r="V18">
      <v>0</v>
    </oc>
    <nc r="V18"/>
  </rcc>
  <rcc rId="5887" sId="3" numFmtId="4">
    <oc r="W18">
      <v>0</v>
    </oc>
    <nc r="W18"/>
  </rcc>
  <rcc rId="5888" sId="3" numFmtId="4">
    <oc r="X18">
      <v>0</v>
    </oc>
    <nc r="X18"/>
  </rcc>
  <rcc rId="5889" sId="3" numFmtId="4">
    <oc r="Y18">
      <v>0</v>
    </oc>
    <nc r="Y18"/>
  </rcc>
  <rcc rId="5890" sId="3" numFmtId="4">
    <oc r="Z18">
      <v>0</v>
    </oc>
    <nc r="Z18"/>
  </rcc>
  <rcc rId="5891" sId="3" numFmtId="4">
    <oc r="AA18">
      <v>0</v>
    </oc>
    <nc r="AA18"/>
  </rcc>
  <rcc rId="5892" sId="3" numFmtId="4">
    <oc r="AB18">
      <v>26168</v>
    </oc>
    <nc r="AB18"/>
  </rcc>
  <rcc rId="5893" sId="3" numFmtId="4">
    <oc r="AC18">
      <v>0</v>
    </oc>
    <nc r="AC18"/>
  </rcc>
  <rcc rId="5894" sId="3" numFmtId="4">
    <oc r="AD18">
      <v>0</v>
    </oc>
    <nc r="AD18"/>
  </rcc>
  <rcc rId="5895" sId="3" numFmtId="4">
    <oc r="AE18">
      <v>0</v>
    </oc>
    <nc r="AE18"/>
  </rcc>
  <rcc rId="5896" sId="3" numFmtId="4">
    <oc r="AF18">
      <v>0</v>
    </oc>
    <nc r="AF18"/>
  </rcc>
  <rcc rId="5897" sId="3" numFmtId="4">
    <oc r="AG18">
      <v>0</v>
    </oc>
    <nc r="AG18"/>
  </rcc>
  <rcc rId="5898" sId="3">
    <oc r="A19" t="inlineStr">
      <is>
        <t xml:space="preserve"> 1.1</t>
      </is>
    </oc>
    <nc r="A19"/>
  </rcc>
  <rcc rId="5899" sId="3">
    <oc r="B19" t="inlineStr">
      <is>
        <t>Комплекс процессных мероприятий «Благоустройство городских территорий в городе
Когалыме»/ Оформление улиц города Когалыма к Юбилею (установка памятников, скамеек и малых
архитектурных форм)/Выполнение работ по благоустройству дворовых территорий/
Выполнение работ по благоустройству общественных территорий «Этностойбище коренных народов ХМАО-Югры «Вонт – Корт» (лесное стойбище) в городе Когалыме/ Выполнение работ по благоустройству общественных пространств (ремонт тротуаров, перенос
рекламной конструкции, ремонт объекта «Архитектурная композиция «Жемчужина»)</t>
      </is>
    </oc>
    <nc r="B19"/>
  </rcc>
  <rcc rId="5900" sId="3">
    <oc r="C19" t="inlineStr">
      <is>
        <t>Всего</t>
      </is>
    </oc>
    <nc r="C19"/>
  </rcc>
  <rcc rId="5901" sId="3">
    <oc r="D19">
      <f>D20</f>
    </oc>
    <nc r="D19"/>
  </rcc>
  <rcc rId="5902" sId="3">
    <oc r="E19">
      <f>E20</f>
    </oc>
    <nc r="E19"/>
  </rcc>
  <rcc rId="5903" sId="3">
    <oc r="F19">
      <f>F20</f>
    </oc>
    <nc r="F19"/>
  </rcc>
  <rcc rId="5904" sId="3">
    <oc r="G19">
      <f>G20</f>
    </oc>
    <nc r="G19"/>
  </rcc>
  <rcc rId="5905" sId="3">
    <oc r="H19">
      <f>IFERROR(G19/D19*100,0)</f>
    </oc>
    <nc r="H19"/>
  </rcc>
  <rcc rId="5906" sId="3">
    <oc r="I19">
      <f>IFERROR(G19/E19*100,0)</f>
    </oc>
    <nc r="I19"/>
  </rcc>
  <rcc rId="5907" sId="3">
    <oc r="J19">
      <f>J20</f>
    </oc>
    <nc r="J19"/>
  </rcc>
  <rcc rId="5908" sId="3">
    <oc r="K19">
      <f>K20</f>
    </oc>
    <nc r="K19"/>
  </rcc>
  <rcc rId="5909" sId="3">
    <oc r="L19">
      <f>L20</f>
    </oc>
    <nc r="L19"/>
  </rcc>
  <rcc rId="5910" sId="3">
    <oc r="M19">
      <f>M20</f>
    </oc>
    <nc r="M19"/>
  </rcc>
  <rcc rId="5911" sId="3">
    <oc r="N19">
      <f>N20</f>
    </oc>
    <nc r="N19"/>
  </rcc>
  <rcc rId="5912" sId="3">
    <oc r="O19">
      <f>O20</f>
    </oc>
    <nc r="O19"/>
  </rcc>
  <rcc rId="5913" sId="3">
    <oc r="P19">
      <f>P20</f>
    </oc>
    <nc r="P19"/>
  </rcc>
  <rcc rId="5914" sId="3">
    <oc r="Q19">
      <f>Q20</f>
    </oc>
    <nc r="Q19"/>
  </rcc>
  <rcc rId="5915" sId="3">
    <oc r="R19">
      <f>R20</f>
    </oc>
    <nc r="R19"/>
  </rcc>
  <rcc rId="5916" sId="3">
    <oc r="S19">
      <f>S20</f>
    </oc>
    <nc r="S19"/>
  </rcc>
  <rcc rId="5917" sId="3">
    <oc r="T19">
      <f>T20</f>
    </oc>
    <nc r="T19"/>
  </rcc>
  <rcc rId="5918" sId="3">
    <oc r="U19">
      <f>U20</f>
    </oc>
    <nc r="U19"/>
  </rcc>
  <rcc rId="5919" sId="3">
    <oc r="V19">
      <f>V20</f>
    </oc>
    <nc r="V19"/>
  </rcc>
  <rcc rId="5920" sId="3">
    <oc r="W19">
      <f>W20</f>
    </oc>
    <nc r="W19"/>
  </rcc>
  <rcc rId="5921" sId="3">
    <oc r="X19">
      <f>X20</f>
    </oc>
    <nc r="X19"/>
  </rcc>
  <rcc rId="5922" sId="3">
    <oc r="Y19">
      <f>Y20</f>
    </oc>
    <nc r="Y19"/>
  </rcc>
  <rcc rId="5923" sId="3">
    <oc r="Z19">
      <f>Z20</f>
    </oc>
    <nc r="Z19"/>
  </rcc>
  <rcc rId="5924" sId="3">
    <oc r="AA19">
      <f>AA20</f>
    </oc>
    <nc r="AA19"/>
  </rcc>
  <rcc rId="5925" sId="3">
    <oc r="AB19">
      <f>AB20</f>
    </oc>
    <nc r="AB19"/>
  </rcc>
  <rcc rId="5926" sId="3">
    <oc r="AC19">
      <f>AC20</f>
    </oc>
    <nc r="AC19"/>
  </rcc>
  <rcc rId="5927" sId="3">
    <oc r="AD19">
      <f>AD20</f>
    </oc>
    <nc r="AD19"/>
  </rcc>
  <rcc rId="5928" sId="3">
    <oc r="AE19">
      <f>AE20</f>
    </oc>
    <nc r="AE19"/>
  </rcc>
  <rcc rId="5929" sId="3">
    <oc r="AF19">
      <f>AF20</f>
    </oc>
    <nc r="AF19"/>
  </rcc>
  <rcc rId="5930" sId="3">
    <oc r="AG19">
      <f>AG20</f>
    </oc>
    <nc r="AG19"/>
  </rcc>
  <rcc rId="5931" sId="3">
    <oc r="AH19" t="inlineStr">
      <is>
        <t>1.Муниципальный контракт № 0387300043825000001 от 18.02.2025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цена контракта 990,0 тыс. руб. 
- сроки выполнения работ: 31.03.2025 год.
2. Муниципальный контракт № 0387300043825000003 от 04.04.2025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цена контракта 976,00 тыс.руб
- срок выполнения работ: 11.06.2025.</t>
      </is>
    </oc>
    <nc r="AH19"/>
  </rcc>
  <rcc rId="5932" sId="3">
    <oc r="C20" t="inlineStr">
      <is>
        <t>бюджет города Когалыма</t>
      </is>
    </oc>
    <nc r="C20"/>
  </rcc>
  <rcc rId="5933" sId="3">
    <oc r="D20">
      <f>SUM(J20,L20,N20,P20,R20,T20,V20,X20,Z20,AB20,AD20,AF20)</f>
    </oc>
    <nc r="D20"/>
  </rcc>
  <rcc rId="5934" sId="3">
    <oc r="E20">
      <f>J20+L20+N20+P20</f>
    </oc>
    <nc r="E20"/>
  </rcc>
  <rcc rId="5935" sId="3">
    <oc r="F20">
      <f>G20</f>
    </oc>
    <nc r="F20"/>
  </rcc>
  <rcc rId="5936" sId="3">
    <oc r="G20">
      <f>SUM(K20,M20,O20,Q20,S20,U20,W20,Y20,AA20,AC20,AE20,AG20)</f>
    </oc>
    <nc r="G20"/>
  </rcc>
  <rcc rId="5937" sId="3">
    <oc r="H20">
      <f>IFERROR(G20/D20*100,0)</f>
    </oc>
    <nc r="H20"/>
  </rcc>
  <rcc rId="5938" sId="3">
    <oc r="I20">
      <f>IFERROR(G20/E20*100,0)</f>
    </oc>
    <nc r="I20"/>
  </rcc>
  <rcc rId="5939" sId="3" numFmtId="4">
    <oc r="J20">
      <v>0</v>
    </oc>
    <nc r="J20"/>
  </rcc>
  <rcc rId="5940" sId="3" numFmtId="4">
    <oc r="K20">
      <v>0</v>
    </oc>
    <nc r="K20"/>
  </rcc>
  <rcc rId="5941" sId="3" numFmtId="4">
    <oc r="L20">
      <v>0</v>
    </oc>
    <nc r="L20"/>
  </rcc>
  <rcc rId="5942" sId="3" numFmtId="4">
    <oc r="M20">
      <v>0</v>
    </oc>
    <nc r="M20"/>
  </rcc>
  <rcc rId="5943" sId="3" numFmtId="4">
    <oc r="N20">
      <v>0</v>
    </oc>
    <nc r="N20"/>
  </rcc>
  <rcc rId="5944" sId="3" numFmtId="4">
    <oc r="O20">
      <v>0</v>
    </oc>
    <nc r="O20"/>
  </rcc>
  <rcc rId="5945" sId="3" numFmtId="4">
    <oc r="P20">
      <v>990</v>
    </oc>
    <nc r="P20"/>
  </rcc>
  <rcc rId="5946" sId="3" numFmtId="4">
    <oc r="Q20">
      <v>990</v>
    </oc>
    <nc r="Q20"/>
  </rcc>
  <rcc rId="5947" sId="3" numFmtId="4">
    <oc r="R20">
      <v>0</v>
    </oc>
    <nc r="R20"/>
  </rcc>
  <rcc rId="5948" sId="3" numFmtId="4">
    <oc r="S20">
      <v>0</v>
    </oc>
    <nc r="S20"/>
  </rcc>
  <rcc rId="5949" sId="3" numFmtId="4">
    <oc r="T20">
      <v>0</v>
    </oc>
    <nc r="T20"/>
  </rcc>
  <rcc rId="5950" sId="3" numFmtId="4">
    <oc r="U20">
      <v>0</v>
    </oc>
    <nc r="U20"/>
  </rcc>
  <rcc rId="5951" sId="3" numFmtId="4">
    <oc r="V20">
      <v>0</v>
    </oc>
    <nc r="V20"/>
  </rcc>
  <rcc rId="5952" sId="3" numFmtId="4">
    <oc r="W20">
      <v>0</v>
    </oc>
    <nc r="W20"/>
  </rcc>
  <rcc rId="5953" sId="3" numFmtId="4">
    <oc r="X20">
      <v>0</v>
    </oc>
    <nc r="X20"/>
  </rcc>
  <rcc rId="5954" sId="3" numFmtId="4">
    <oc r="Y20">
      <v>0</v>
    </oc>
    <nc r="Y20"/>
  </rcc>
  <rcc rId="5955" sId="3" numFmtId="4">
    <oc r="Z20">
      <v>2550</v>
    </oc>
    <nc r="Z20"/>
  </rcc>
  <rcc rId="5956" sId="3" numFmtId="4">
    <oc r="AA20">
      <v>0</v>
    </oc>
    <nc r="AA20"/>
  </rcc>
  <rcc rId="5957" sId="3" numFmtId="4">
    <oc r="AB20">
      <v>65952.800000000003</v>
    </oc>
    <nc r="AB20"/>
  </rcc>
  <rcc rId="5958" sId="3" numFmtId="4">
    <oc r="AC20">
      <v>0</v>
    </oc>
    <nc r="AC20"/>
  </rcc>
  <rcc rId="5959" sId="3" numFmtId="4">
    <oc r="AD20">
      <v>0</v>
    </oc>
    <nc r="AD20"/>
  </rcc>
  <rcc rId="5960" sId="3" numFmtId="4">
    <oc r="AE20">
      <v>0</v>
    </oc>
    <nc r="AE20"/>
  </rcc>
  <rcc rId="5961" sId="3" numFmtId="4">
    <oc r="AF20">
      <v>0</v>
    </oc>
    <nc r="AF20"/>
  </rcc>
  <rcc rId="5962" sId="3" numFmtId="4">
    <oc r="AG20">
      <v>0</v>
    </oc>
    <nc r="AG20"/>
  </rcc>
  <rcc rId="5963" sId="3">
    <oc r="A21" t="inlineStr">
      <is>
        <t xml:space="preserve"> 1.2</t>
      </is>
    </oc>
    <nc r="A21"/>
  </rcc>
  <rcc rId="5964" sId="3">
    <oc r="B21" t="inlineStr">
      <is>
        <t xml:space="preserve">Комплекс процессных мероприятий «Участие объектов благоустройства в конкурсных
мероприятиях» </t>
      </is>
    </oc>
    <nc r="B21"/>
  </rcc>
  <rcc rId="5965" sId="3">
    <oc r="C21" t="inlineStr">
      <is>
        <t>Всего</t>
      </is>
    </oc>
    <nc r="C21"/>
  </rcc>
  <rcc rId="5966" sId="3">
    <oc r="D21">
      <f>SUM(J21,L21,N21,P21,R21,T21,V21,X21,Z21,AB21,AD21,AF21)</f>
    </oc>
    <nc r="D21"/>
  </rcc>
  <rcc rId="5967" sId="3">
    <oc r="E21">
      <f>E22</f>
    </oc>
    <nc r="E21"/>
  </rcc>
  <rcc rId="5968" sId="3">
    <oc r="F21">
      <f>F22</f>
    </oc>
    <nc r="F21"/>
  </rcc>
  <rcc rId="5969" sId="3">
    <oc r="G21">
      <f>G22</f>
    </oc>
    <nc r="G21"/>
  </rcc>
  <rcc rId="5970" sId="3">
    <oc r="H21">
      <f>IFERROR(G21/D21*100,0)</f>
    </oc>
    <nc r="H21"/>
  </rcc>
  <rcc rId="5971" sId="3">
    <oc r="I21">
      <f>IFERROR(G21/E21*100,0)</f>
    </oc>
    <nc r="I21"/>
  </rcc>
  <rcc rId="5972" sId="3">
    <oc r="J21">
      <f>J22</f>
    </oc>
    <nc r="J21"/>
  </rcc>
  <rcc rId="5973" sId="3">
    <oc r="K21">
      <f>K22</f>
    </oc>
    <nc r="K21"/>
  </rcc>
  <rcc rId="5974" sId="3">
    <oc r="L21">
      <f>L22</f>
    </oc>
    <nc r="L21"/>
  </rcc>
  <rcc rId="5975" sId="3">
    <oc r="M21">
      <f>M22</f>
    </oc>
    <nc r="M21"/>
  </rcc>
  <rcc rId="5976" sId="3">
    <oc r="N21">
      <f>N22</f>
    </oc>
    <nc r="N21"/>
  </rcc>
  <rcc rId="5977" sId="3">
    <oc r="O21">
      <f>O22</f>
    </oc>
    <nc r="O21"/>
  </rcc>
  <rcc rId="5978" sId="3">
    <oc r="P21">
      <f>P22</f>
    </oc>
    <nc r="P21"/>
  </rcc>
  <rcc rId="5979" sId="3">
    <oc r="Q21">
      <f>Q22</f>
    </oc>
    <nc r="Q21"/>
  </rcc>
  <rcc rId="5980" sId="3">
    <oc r="R21">
      <f>R22</f>
    </oc>
    <nc r="R21"/>
  </rcc>
  <rcc rId="5981" sId="3">
    <oc r="S21">
      <f>S22</f>
    </oc>
    <nc r="S21"/>
  </rcc>
  <rcc rId="5982" sId="3">
    <oc r="T21">
      <f>T22</f>
    </oc>
    <nc r="T21"/>
  </rcc>
  <rcc rId="5983" sId="3">
    <oc r="U21">
      <f>U22</f>
    </oc>
    <nc r="U21"/>
  </rcc>
  <rcc rId="5984" sId="3">
    <oc r="V21">
      <f>V22</f>
    </oc>
    <nc r="V21"/>
  </rcc>
  <rcc rId="5985" sId="3">
    <oc r="W21">
      <f>W22</f>
    </oc>
    <nc r="W21"/>
  </rcc>
  <rcc rId="5986" sId="3">
    <oc r="X21">
      <f>X22</f>
    </oc>
    <nc r="X21"/>
  </rcc>
  <rcc rId="5987" sId="3">
    <oc r="Y21">
      <f>Y22</f>
    </oc>
    <nc r="Y21"/>
  </rcc>
  <rcc rId="5988" sId="3">
    <oc r="Z21">
      <f>Z22</f>
    </oc>
    <nc r="Z21"/>
  </rcc>
  <rcc rId="5989" sId="3">
    <oc r="AA21">
      <f>AA22</f>
    </oc>
    <nc r="AA21"/>
  </rcc>
  <rcc rId="5990" sId="3">
    <oc r="AB21">
      <f>AB22</f>
    </oc>
    <nc r="AB21"/>
  </rcc>
  <rcc rId="5991" sId="3">
    <oc r="AC21">
      <f>AC22</f>
    </oc>
    <nc r="AC21"/>
  </rcc>
  <rcc rId="5992" sId="3">
    <oc r="AD21">
      <f>AD22</f>
    </oc>
    <nc r="AD21"/>
  </rcc>
  <rcc rId="5993" sId="3">
    <oc r="AE21">
      <f>AE22</f>
    </oc>
    <nc r="AE21"/>
  </rcc>
  <rcc rId="5994" sId="3">
    <oc r="AF21">
      <f>AF22</f>
    </oc>
    <nc r="AF21"/>
  </rcc>
  <rcc rId="5995" sId="3">
    <oc r="AG21">
      <f>AG22</f>
    </oc>
    <nc r="AG21"/>
  </rcc>
  <rcc rId="5996" sId="3">
    <oc r="AH21" t="inlineStr">
      <is>
        <t>1.Муниципальный контракт № 0387300043825000001 от 18.02.2025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цена контракта 990,0 тыс. руб. 
- сроки выполнения работ: 31.03.2025 год.
2. Размещен эектронный запрос котировок на выполнение работ по устройству этнических сооружений на объекте благоустройства «Этностойбище коренных народов ХМАО-Югры «Вонт-Корт» (лесное стойбище) в г. Когалыме» . Контракт на стадии подписания сторонами.</t>
      </is>
    </oc>
    <nc r="AH21"/>
  </rcc>
  <rcc rId="5997" sId="3">
    <oc r="C22" t="inlineStr">
      <is>
        <t>бюджет города Когалыма</t>
      </is>
    </oc>
    <nc r="C22"/>
  </rcc>
  <rcc rId="5998" sId="3">
    <oc r="D22">
      <f>SUM(J22,L22,N22,P22,R22,T22,V22,X22,Z22,AB22,AD22,AF22)</f>
    </oc>
    <nc r="D22"/>
  </rcc>
  <rcc rId="5999" sId="3">
    <oc r="E22">
      <f>J22+L22+N22</f>
    </oc>
    <nc r="E22"/>
  </rcc>
  <rcc rId="6000" sId="3">
    <oc r="F22">
      <f>G22</f>
    </oc>
    <nc r="F22"/>
  </rcc>
  <rcc rId="6001" sId="3">
    <oc r="G22">
      <f>SUM(K22,M22,O22,Q22,S22,U22,W22,Y22,AA22,AC22,AE22,AG22)</f>
    </oc>
    <nc r="G22"/>
  </rcc>
  <rcc rId="6002" sId="3">
    <oc r="H22">
      <f>IFERROR(G22/D22*100,0)</f>
    </oc>
    <nc r="H22"/>
  </rcc>
  <rcc rId="6003" sId="3">
    <oc r="I22">
      <f>IFERROR(G22/E22*100,0)</f>
    </oc>
    <nc r="I22"/>
  </rcc>
  <rcc rId="6004" sId="3" numFmtId="4">
    <oc r="J22">
      <v>0</v>
    </oc>
    <nc r="J22"/>
  </rcc>
  <rcc rId="6005" sId="3" numFmtId="4">
    <oc r="K22">
      <v>0</v>
    </oc>
    <nc r="K22"/>
  </rcc>
  <rcc rId="6006" sId="3" numFmtId="4">
    <oc r="L22">
      <v>0</v>
    </oc>
    <nc r="L22"/>
  </rcc>
  <rcc rId="6007" sId="3" numFmtId="4">
    <oc r="M22">
      <v>0</v>
    </oc>
    <nc r="M22"/>
  </rcc>
  <rcc rId="6008" sId="3" numFmtId="4">
    <oc r="N22">
      <v>0</v>
    </oc>
    <nc r="N22"/>
  </rcc>
  <rcc rId="6009" sId="3" numFmtId="4">
    <oc r="O22">
      <v>0</v>
    </oc>
    <nc r="O22"/>
  </rcc>
  <rcc rId="6010" sId="3" numFmtId="4">
    <oc r="P22">
      <v>0</v>
    </oc>
    <nc r="P22"/>
  </rcc>
  <rcc rId="6011" sId="3" numFmtId="4">
    <oc r="Q22">
      <v>0</v>
    </oc>
    <nc r="Q22"/>
  </rcc>
  <rcc rId="6012" sId="3" numFmtId="4">
    <oc r="R22">
      <v>0</v>
    </oc>
    <nc r="R22"/>
  </rcc>
  <rcc rId="6013" sId="3" numFmtId="4">
    <oc r="S22">
      <v>0</v>
    </oc>
    <nc r="S22"/>
  </rcc>
  <rcc rId="6014" sId="3" numFmtId="4">
    <oc r="T22">
      <v>0</v>
    </oc>
    <nc r="T22"/>
  </rcc>
  <rcc rId="6015" sId="3" numFmtId="4">
    <oc r="U22">
      <v>0</v>
    </oc>
    <nc r="U22"/>
  </rcc>
  <rcc rId="6016" sId="3" numFmtId="4">
    <oc r="V22">
      <v>0</v>
    </oc>
    <nc r="V22"/>
  </rcc>
  <rcc rId="6017" sId="3" numFmtId="4">
    <oc r="W22">
      <v>0</v>
    </oc>
    <nc r="W22"/>
  </rcc>
  <rcc rId="6018" sId="3" numFmtId="4">
    <oc r="X22">
      <v>0</v>
    </oc>
    <nc r="X22"/>
  </rcc>
  <rcc rId="6019" sId="3" numFmtId="4">
    <oc r="Y22">
      <v>0</v>
    </oc>
    <nc r="Y22"/>
  </rcc>
  <rcc rId="6020" sId="3" numFmtId="4">
    <oc r="Z22">
      <v>0</v>
    </oc>
    <nc r="Z22"/>
  </rcc>
  <rcc rId="6021" sId="3" numFmtId="4">
    <oc r="AA22">
      <v>0</v>
    </oc>
    <nc r="AA22"/>
  </rcc>
  <rcc rId="6022" sId="3" numFmtId="4">
    <oc r="AB22">
      <v>15000</v>
    </oc>
    <nc r="AB22"/>
  </rcc>
  <rcc rId="6023" sId="3" numFmtId="4">
    <oc r="AC22">
      <v>0</v>
    </oc>
    <nc r="AC22"/>
  </rcc>
  <rcc rId="6024" sId="3" numFmtId="4">
    <oc r="AD22">
      <v>0</v>
    </oc>
    <nc r="AD22"/>
  </rcc>
  <rcc rId="6025" sId="3" numFmtId="4">
    <oc r="AE22">
      <v>0</v>
    </oc>
    <nc r="AE22"/>
  </rcc>
  <rcc rId="6026" sId="3" numFmtId="4">
    <oc r="AF22">
      <v>0</v>
    </oc>
    <nc r="AF22"/>
  </rcc>
  <rcc rId="6027" sId="3" numFmtId="4">
    <oc r="AG22">
      <v>0</v>
    </oc>
    <nc r="AG22"/>
  </rcc>
  <rcc rId="6028" sId="3">
    <oc r="B23" t="inlineStr">
      <is>
        <t>Направление (подпрограмма) Градостроительное обеспечение и комплексное развитие территорий</t>
      </is>
    </oc>
    <nc r="B23"/>
  </rcc>
  <rcc rId="6029" sId="3">
    <oc r="A24" t="inlineStr">
      <is>
        <t xml:space="preserve"> РП 2.1</t>
      </is>
    </oc>
    <nc r="A24"/>
  </rcc>
  <rcc rId="6030" sId="3">
    <oc r="B24" t="inlineStr">
      <is>
        <t>Региональный проект «Национальная система пространственных данных» / Выполнение комплексных кадастровых работ</t>
      </is>
    </oc>
    <nc r="B24"/>
  </rcc>
  <rcc rId="6031" sId="3">
    <oc r="C24" t="inlineStr">
      <is>
        <t>Всего</t>
      </is>
    </oc>
    <nc r="C24"/>
  </rcc>
  <rcc rId="6032" sId="3">
    <oc r="D24">
      <f>D25+D26</f>
    </oc>
    <nc r="D24"/>
  </rcc>
  <rcc rId="6033" sId="3">
    <oc r="E24">
      <f>E25+E26</f>
    </oc>
    <nc r="E24"/>
  </rcc>
  <rcc rId="6034" sId="3">
    <oc r="F24">
      <f>F25+F26</f>
    </oc>
    <nc r="F24"/>
  </rcc>
  <rcc rId="6035" sId="3">
    <oc r="G24">
      <f>G25+G26</f>
    </oc>
    <nc r="G24"/>
  </rcc>
  <rcc rId="6036" sId="3">
    <oc r="H24">
      <f>IFERROR(G24/D24*100,0)</f>
    </oc>
    <nc r="H24"/>
  </rcc>
  <rcc rId="6037" sId="3">
    <oc r="I24">
      <f>IFERROR(G24/E24*100,0)</f>
    </oc>
    <nc r="I24"/>
  </rcc>
  <rcc rId="6038" sId="3">
    <oc r="J24">
      <f>SUM(J26:J26)</f>
    </oc>
    <nc r="J24"/>
  </rcc>
  <rcc rId="6039" sId="3">
    <oc r="K24">
      <f>SUM(K26:K26)</f>
    </oc>
    <nc r="K24"/>
  </rcc>
  <rcc rId="6040" sId="3">
    <oc r="L24">
      <f>SUM(L26:L26)</f>
    </oc>
    <nc r="L24"/>
  </rcc>
  <rcc rId="6041" sId="3">
    <oc r="M24">
      <f>SUM(M26:M26)</f>
    </oc>
    <nc r="M24"/>
  </rcc>
  <rcc rId="6042" sId="3">
    <oc r="N24">
      <f>SUM(N26:N26)</f>
    </oc>
    <nc r="N24"/>
  </rcc>
  <rcc rId="6043" sId="3">
    <oc r="O24">
      <f>SUM(O26:O26)</f>
    </oc>
    <nc r="O24"/>
  </rcc>
  <rcc rId="6044" sId="3">
    <oc r="P24">
      <f>SUM(P26:P26)</f>
    </oc>
    <nc r="P24"/>
  </rcc>
  <rcc rId="6045" sId="3">
    <oc r="Q24">
      <f>SUM(Q26:Q26)</f>
    </oc>
    <nc r="Q24"/>
  </rcc>
  <rcc rId="6046" sId="3">
    <oc r="R24">
      <f>SUM(R26:R26)</f>
    </oc>
    <nc r="R24"/>
  </rcc>
  <rcc rId="6047" sId="3">
    <oc r="S24">
      <f>SUM(S26:S26)</f>
    </oc>
    <nc r="S24"/>
  </rcc>
  <rcc rId="6048" sId="3">
    <oc r="T24">
      <f>SUM(T26:T26)</f>
    </oc>
    <nc r="T24"/>
  </rcc>
  <rcc rId="6049" sId="3">
    <oc r="U24">
      <f>SUM(U26:U26)</f>
    </oc>
    <nc r="U24"/>
  </rcc>
  <rcc rId="6050" sId="3">
    <oc r="V24">
      <f>SUM(V26:V26)</f>
    </oc>
    <nc r="V24"/>
  </rcc>
  <rcc rId="6051" sId="3">
    <oc r="W24">
      <f>SUM(W26:W26)</f>
    </oc>
    <nc r="W24"/>
  </rcc>
  <rcc rId="6052" sId="3">
    <oc r="X24">
      <f>SUM(X26:X26)</f>
    </oc>
    <nc r="X24"/>
  </rcc>
  <rcc rId="6053" sId="3">
    <oc r="Y24">
      <f>SUM(Y26:Y26)</f>
    </oc>
    <nc r="Y24"/>
  </rcc>
  <rcc rId="6054" sId="3">
    <oc r="Z24">
      <f>SUM(Z26:Z26)</f>
    </oc>
    <nc r="Z24"/>
  </rcc>
  <rcc rId="6055" sId="3">
    <oc r="AA24">
      <f>SUM(AA26:AA26)</f>
    </oc>
    <nc r="AA24"/>
  </rcc>
  <rcc rId="6056" sId="3">
    <oc r="AB24">
      <f>SUM(AB26:AB26)</f>
    </oc>
    <nc r="AB24"/>
  </rcc>
  <rcc rId="6057" sId="3">
    <oc r="AC24">
      <f>SUM(AC26:AC26)</f>
    </oc>
    <nc r="AC24"/>
  </rcc>
  <rcc rId="6058" sId="3">
    <oc r="AD24">
      <f>SUM(AD26:AD26)</f>
    </oc>
    <nc r="AD24"/>
  </rcc>
  <rcc rId="6059" sId="3">
    <oc r="AE24">
      <f>SUM(AE26:AE26)</f>
    </oc>
    <nc r="AE24"/>
  </rcc>
  <rcc rId="6060" sId="3">
    <oc r="AF24">
      <f>SUM(AF26:AF26)</f>
    </oc>
    <nc r="AF24"/>
  </rcc>
  <rcc rId="6061" sId="3">
    <oc r="AG24">
      <f>SUM(AG26:AG26)</f>
    </oc>
    <nc r="AG24"/>
  </rcc>
  <rcc rId="6062" sId="3">
    <oc r="C25" t="inlineStr">
      <is>
        <t>бюджет автономного округа</t>
      </is>
    </oc>
    <nc r="C25"/>
  </rcc>
  <rcc rId="6063" sId="3">
    <oc r="D25">
      <f>SUM(J25,L25,N25,P25,R25,T25,V25,X25,Z25,AB25,AD25,AF25)</f>
    </oc>
    <nc r="D25"/>
  </rcc>
  <rcc rId="6064" sId="3">
    <oc r="E25">
      <f>J25</f>
    </oc>
    <nc r="E25"/>
  </rcc>
  <rcc rId="6065" sId="3">
    <oc r="F25">
      <f>G25</f>
    </oc>
    <nc r="F25"/>
  </rcc>
  <rcc rId="6066" sId="3">
    <oc r="G25">
      <f>SUM(K25,M25,O25,Q25,S25,U25,W25,Y25,AA25,AC25,AE25,AG25)</f>
    </oc>
    <nc r="G25"/>
  </rcc>
  <rcc rId="6067" sId="3">
    <oc r="H25">
      <f>IFERROR(G25/D25*100,0)</f>
    </oc>
    <nc r="H25"/>
  </rcc>
  <rcc rId="6068" sId="3">
    <oc r="I25">
      <f>IFERROR(G25/E25*100,0)</f>
    </oc>
    <nc r="I25"/>
  </rcc>
  <rcc rId="6069" sId="3" numFmtId="4">
    <oc r="J25">
      <v>0</v>
    </oc>
    <nc r="J25"/>
  </rcc>
  <rcc rId="6070" sId="3" numFmtId="4">
    <oc r="K25">
      <v>0</v>
    </oc>
    <nc r="K25"/>
  </rcc>
  <rcc rId="6071" sId="3" numFmtId="4">
    <oc r="L25">
      <v>0</v>
    </oc>
    <nc r="L25"/>
  </rcc>
  <rcc rId="6072" sId="3" numFmtId="4">
    <oc r="M25">
      <v>0</v>
    </oc>
    <nc r="M25"/>
  </rcc>
  <rcc rId="6073" sId="3" numFmtId="4">
    <oc r="N25">
      <v>0</v>
    </oc>
    <nc r="N25"/>
  </rcc>
  <rcc rId="6074" sId="3" numFmtId="4">
    <oc r="O25">
      <v>0</v>
    </oc>
    <nc r="O25"/>
  </rcc>
  <rcc rId="6075" sId="3" numFmtId="4">
    <oc r="P25">
      <v>0</v>
    </oc>
    <nc r="P25"/>
  </rcc>
  <rcc rId="6076" sId="3" numFmtId="4">
    <oc r="Q25">
      <v>0</v>
    </oc>
    <nc r="Q25"/>
  </rcc>
  <rcc rId="6077" sId="3" numFmtId="4">
    <oc r="R25">
      <v>0</v>
    </oc>
    <nc r="R25"/>
  </rcc>
  <rcc rId="6078" sId="3" numFmtId="4">
    <oc r="S25">
      <v>0</v>
    </oc>
    <nc r="S25"/>
  </rcc>
  <rcc rId="6079" sId="3" numFmtId="4">
    <oc r="T25">
      <v>0</v>
    </oc>
    <nc r="T25"/>
  </rcc>
  <rcc rId="6080" sId="3" numFmtId="4">
    <oc r="U25">
      <v>0</v>
    </oc>
    <nc r="U25"/>
  </rcc>
  <rcc rId="6081" sId="3" numFmtId="4">
    <oc r="V25">
      <v>0</v>
    </oc>
    <nc r="V25"/>
  </rcc>
  <rcc rId="6082" sId="3" numFmtId="4">
    <oc r="W25">
      <v>0</v>
    </oc>
    <nc r="W25"/>
  </rcc>
  <rcc rId="6083" sId="3" numFmtId="4">
    <oc r="X25">
      <v>0</v>
    </oc>
    <nc r="X25"/>
  </rcc>
  <rcc rId="6084" sId="3" numFmtId="4">
    <oc r="Y25">
      <v>0</v>
    </oc>
    <nc r="Y25"/>
  </rcc>
  <rcc rId="6085" sId="3" numFmtId="4">
    <oc r="Z25">
      <v>0</v>
    </oc>
    <nc r="Z25"/>
  </rcc>
  <rcc rId="6086" sId="3" numFmtId="4">
    <oc r="AA25">
      <v>0</v>
    </oc>
    <nc r="AA25"/>
  </rcc>
  <rcc rId="6087" sId="3" numFmtId="4">
    <oc r="AB25">
      <v>0</v>
    </oc>
    <nc r="AB25"/>
  </rcc>
  <rcc rId="6088" sId="3" numFmtId="4">
    <oc r="AC25">
      <v>0</v>
    </oc>
    <nc r="AC25"/>
  </rcc>
  <rcc rId="6089" sId="3" numFmtId="4">
    <oc r="AD25">
      <v>0</v>
    </oc>
    <nc r="AD25"/>
  </rcc>
  <rcc rId="6090" sId="3" numFmtId="4">
    <oc r="AE25">
      <v>0</v>
    </oc>
    <nc r="AE25"/>
  </rcc>
  <rcc rId="6091" sId="3" numFmtId="4">
    <oc r="AF25">
      <v>0</v>
    </oc>
    <nc r="AF25"/>
  </rcc>
  <rcc rId="6092" sId="3" numFmtId="4">
    <oc r="AG25">
      <v>0</v>
    </oc>
    <nc r="AG25"/>
  </rcc>
  <rcc rId="6093" sId="3">
    <oc r="C26" t="inlineStr">
      <is>
        <t>бюджет города Когалыма</t>
      </is>
    </oc>
    <nc r="C26"/>
  </rcc>
  <rcc rId="6094" sId="3">
    <oc r="D26">
      <f>SUM(J26,L26,N26,P26,R26,T26,V26,X26,Z26,AB26,AD26,AF26)</f>
    </oc>
    <nc r="D26"/>
  </rcc>
  <rcc rId="6095" sId="3">
    <oc r="E26">
      <f>J26</f>
    </oc>
    <nc r="E26"/>
  </rcc>
  <rcc rId="6096" sId="3">
    <oc r="F26">
      <f>G26</f>
    </oc>
    <nc r="F26"/>
  </rcc>
  <rcc rId="6097" sId="3">
    <oc r="G26">
      <f>SUM(K26,M26,O26,Q26,S26,U26,W26,Y26,AA26,AC26,AE26,AG26)</f>
    </oc>
    <nc r="G26"/>
  </rcc>
  <rcc rId="6098" sId="3">
    <oc r="H26">
      <f>IFERROR(G26/D26*100,0)</f>
    </oc>
    <nc r="H26"/>
  </rcc>
  <rcc rId="6099" sId="3">
    <oc r="I26">
      <f>IFERROR(G26/E26*100,0)</f>
    </oc>
    <nc r="I26"/>
  </rcc>
  <rcc rId="6100" sId="3" numFmtId="4">
    <oc r="J26">
      <v>0</v>
    </oc>
    <nc r="J26"/>
  </rcc>
  <rcc rId="6101" sId="3" numFmtId="4">
    <oc r="K26">
      <v>0</v>
    </oc>
    <nc r="K26"/>
  </rcc>
  <rcc rId="6102" sId="3" numFmtId="4">
    <oc r="L26">
      <v>0</v>
    </oc>
    <nc r="L26"/>
  </rcc>
  <rcc rId="6103" sId="3" numFmtId="4">
    <oc r="M26">
      <v>0</v>
    </oc>
    <nc r="M26"/>
  </rcc>
  <rcc rId="6104" sId="3" numFmtId="4">
    <oc r="N26">
      <v>0</v>
    </oc>
    <nc r="N26"/>
  </rcc>
  <rcc rId="6105" sId="3" numFmtId="4">
    <oc r="O26">
      <v>0</v>
    </oc>
    <nc r="O26"/>
  </rcc>
  <rcc rId="6106" sId="3" numFmtId="4">
    <oc r="P26">
      <v>0</v>
    </oc>
    <nc r="P26"/>
  </rcc>
  <rcc rId="6107" sId="3" numFmtId="4">
    <oc r="Q26">
      <v>0</v>
    </oc>
    <nc r="Q26"/>
  </rcc>
  <rcc rId="6108" sId="3" numFmtId="4">
    <oc r="R26">
      <v>0</v>
    </oc>
    <nc r="R26"/>
  </rcc>
  <rcc rId="6109" sId="3" numFmtId="4">
    <oc r="S26">
      <v>0</v>
    </oc>
    <nc r="S26"/>
  </rcc>
  <rcc rId="6110" sId="3" numFmtId="4">
    <oc r="T26">
      <v>0</v>
    </oc>
    <nc r="T26"/>
  </rcc>
  <rcc rId="6111" sId="3" numFmtId="4">
    <oc r="U26">
      <v>0</v>
    </oc>
    <nc r="U26"/>
  </rcc>
  <rcc rId="6112" sId="3" numFmtId="4">
    <oc r="V26">
      <v>0</v>
    </oc>
    <nc r="V26"/>
  </rcc>
  <rcc rId="6113" sId="3" numFmtId="4">
    <oc r="W26">
      <v>0</v>
    </oc>
    <nc r="W26"/>
  </rcc>
  <rcc rId="6114" sId="3" numFmtId="4">
    <oc r="X26">
      <v>0</v>
    </oc>
    <nc r="X26"/>
  </rcc>
  <rcc rId="6115" sId="3" numFmtId="4">
    <oc r="Y26">
      <v>0</v>
    </oc>
    <nc r="Y26"/>
  </rcc>
  <rcc rId="6116" sId="3" numFmtId="4">
    <oc r="Z26">
      <v>0</v>
    </oc>
    <nc r="Z26"/>
  </rcc>
  <rcc rId="6117" sId="3" numFmtId="4">
    <oc r="AA26">
      <v>0</v>
    </oc>
    <nc r="AA26"/>
  </rcc>
  <rcc rId="6118" sId="3" numFmtId="4">
    <oc r="AB26">
      <v>0</v>
    </oc>
    <nc r="AB26"/>
  </rcc>
  <rcc rId="6119" sId="3" numFmtId="4">
    <oc r="AC26">
      <v>0</v>
    </oc>
    <nc r="AC26"/>
  </rcc>
  <rcc rId="6120" sId="3" numFmtId="4">
    <oc r="AD26">
      <v>0</v>
    </oc>
    <nc r="AD26"/>
  </rcc>
  <rcc rId="6121" sId="3" numFmtId="4">
    <oc r="AE26">
      <v>0</v>
    </oc>
    <nc r="AE26"/>
  </rcc>
  <rcc rId="6122" sId="3" numFmtId="4">
    <oc r="AF26">
      <v>0</v>
    </oc>
    <nc r="AF26"/>
  </rcc>
  <rcc rId="6123" sId="3" numFmtId="4">
    <oc r="AG26">
      <v>0</v>
    </oc>
    <nc r="AG26"/>
  </rcc>
  <rcc rId="6124" sId="4">
    <oc r="C2" t="inlineStr">
      <is>
        <t xml:space="preserve">Отчет о ходе реализации муниципальной программы </t>
      </is>
    </oc>
    <nc r="C2"/>
  </rcc>
  <rcc rId="6125" sId="4">
    <oc r="C3" t="inlineStr">
      <is>
        <t xml:space="preserve"> "Культурное пространство города Когалыма" </t>
      </is>
    </oc>
    <nc r="C3"/>
  </rcc>
  <rcc rId="6126" sId="4">
    <oc r="AG3" t="inlineStr">
      <is>
        <t>тыс. рублей</t>
      </is>
    </oc>
    <nc r="AG3"/>
  </rcc>
  <rcc rId="6127" sId="4">
    <oc r="A4" t="inlineStr">
      <is>
        <t>№п/п</t>
      </is>
    </oc>
    <nc r="A4"/>
  </rcc>
  <rcc rId="6128" sId="4">
    <oc r="B4" t="inlineStr">
      <is>
        <t>Наименование направления (подпрограмм), структурных элементов</t>
      </is>
    </oc>
    <nc r="B4"/>
  </rcc>
  <rcc rId="6129" sId="4">
    <oc r="C4" t="inlineStr">
      <is>
        <t>Источники финансирования</t>
      </is>
    </oc>
    <nc r="C4"/>
  </rcc>
  <rcc rId="6130" sId="4">
    <oc r="D4" t="inlineStr">
      <is>
        <t>План на</t>
      </is>
    </oc>
    <nc r="D4"/>
  </rcc>
  <rcc rId="6131" sId="4">
    <oc r="E4" t="inlineStr">
      <is>
        <t>План на</t>
      </is>
    </oc>
    <nc r="E4"/>
  </rcc>
  <rcc rId="6132" sId="4">
    <oc r="F4" t="inlineStr">
      <is>
        <t xml:space="preserve">Профинансировано на </t>
      </is>
    </oc>
    <nc r="F4"/>
  </rcc>
  <rcc rId="6133" sId="4">
    <oc r="G4" t="inlineStr">
      <is>
        <t xml:space="preserve">Кассовый расход на </t>
      </is>
    </oc>
    <nc r="G4"/>
  </rcc>
  <rcc rId="6134" sId="4">
    <oc r="H4" t="inlineStr">
      <is>
        <t>Исполнение, %</t>
      </is>
    </oc>
    <nc r="H4"/>
  </rcc>
  <rcc rId="6135" sId="4">
    <oc r="J4" t="inlineStr">
      <is>
        <t>январь</t>
      </is>
    </oc>
    <nc r="J4"/>
  </rcc>
  <rcc rId="6136" sId="4">
    <oc r="L4" t="inlineStr">
      <is>
        <t>февраль</t>
      </is>
    </oc>
    <nc r="L4"/>
  </rcc>
  <rcc rId="6137" sId="4">
    <oc r="N4" t="inlineStr">
      <is>
        <t>март</t>
      </is>
    </oc>
    <nc r="N4"/>
  </rcc>
  <rcc rId="6138" sId="4">
    <oc r="P4" t="inlineStr">
      <is>
        <t>апрель</t>
      </is>
    </oc>
    <nc r="P4"/>
  </rcc>
  <rcc rId="6139" sId="4">
    <oc r="R4" t="inlineStr">
      <is>
        <t>май</t>
      </is>
    </oc>
    <nc r="R4"/>
  </rcc>
  <rcc rId="6140" sId="4">
    <oc r="T4" t="inlineStr">
      <is>
        <t>июнь</t>
      </is>
    </oc>
    <nc r="T4"/>
  </rcc>
  <rcc rId="6141" sId="4">
    <oc r="V4" t="inlineStr">
      <is>
        <t>июль</t>
      </is>
    </oc>
    <nc r="V4"/>
  </rcc>
  <rcc rId="6142" sId="4">
    <oc r="X4" t="inlineStr">
      <is>
        <t>август</t>
      </is>
    </oc>
    <nc r="X4"/>
  </rcc>
  <rcc rId="6143" sId="4">
    <oc r="Z4" t="inlineStr">
      <is>
        <t>сентябрь</t>
      </is>
    </oc>
    <nc r="Z4"/>
  </rcc>
  <rcc rId="6144" sId="4">
    <oc r="AB4" t="inlineStr">
      <is>
        <t>октябрь</t>
      </is>
    </oc>
    <nc r="AB4"/>
  </rcc>
  <rcc rId="6145" sId="4">
    <oc r="AD4" t="inlineStr">
      <is>
        <t>ноябрь</t>
      </is>
    </oc>
    <nc r="AD4"/>
  </rcc>
  <rcc rId="6146" sId="4">
    <oc r="AF4" t="inlineStr">
      <is>
        <t>декабрь</t>
      </is>
    </oc>
    <nc r="AF4"/>
  </rcc>
  <rcc rId="6147" sId="4">
    <oc r="AH4" t="inlineStr">
      <is>
        <t>Результаты реализации и причины отклонений факта от плана</t>
      </is>
    </oc>
    <nc r="AH4"/>
  </rcc>
  <rcc rId="6148" sId="4">
    <oc r="D6">
      <v>2025</v>
    </oc>
    <nc r="D6"/>
  </rcc>
  <rcc rId="6149" sId="4" numFmtId="19">
    <oc r="E6">
      <v>45748</v>
    </oc>
    <nc r="E6"/>
  </rcc>
  <rcc rId="6150" sId="4" numFmtId="19">
    <oc r="F6">
      <v>45748</v>
    </oc>
    <nc r="F6"/>
  </rcc>
  <rcc rId="6151" sId="4" numFmtId="19">
    <oc r="G6">
      <v>45748</v>
    </oc>
    <nc r="G6"/>
  </rcc>
  <rcc rId="6152" sId="4">
    <oc r="H6" t="inlineStr">
      <is>
        <t>к плану на год</t>
      </is>
    </oc>
    <nc r="H6"/>
  </rcc>
  <rcc rId="6153" sId="4">
    <oc r="I6" t="inlineStr">
      <is>
        <t>к плану на отчетную дату</t>
      </is>
    </oc>
    <nc r="I6"/>
  </rcc>
  <rcc rId="6154" sId="4">
    <oc r="J6" t="inlineStr">
      <is>
        <t xml:space="preserve">план </t>
      </is>
    </oc>
    <nc r="J6"/>
  </rcc>
  <rcc rId="6155" sId="4">
    <oc r="K6" t="inlineStr">
      <is>
        <t>кассовый расход</t>
      </is>
    </oc>
    <nc r="K6"/>
  </rcc>
  <rcc rId="6156" sId="4">
    <oc r="L6" t="inlineStr">
      <is>
        <t xml:space="preserve">план </t>
      </is>
    </oc>
    <nc r="L6"/>
  </rcc>
  <rcc rId="6157" sId="4">
    <oc r="M6" t="inlineStr">
      <is>
        <t>кассовый расход</t>
      </is>
    </oc>
    <nc r="M6"/>
  </rcc>
  <rcc rId="6158" sId="4">
    <oc r="N6" t="inlineStr">
      <is>
        <t xml:space="preserve">план </t>
      </is>
    </oc>
    <nc r="N6"/>
  </rcc>
  <rcc rId="6159" sId="4">
    <oc r="O6" t="inlineStr">
      <is>
        <t>кассовый расход</t>
      </is>
    </oc>
    <nc r="O6"/>
  </rcc>
  <rcc rId="6160" sId="4">
    <oc r="P6" t="inlineStr">
      <is>
        <t xml:space="preserve">план </t>
      </is>
    </oc>
    <nc r="P6"/>
  </rcc>
  <rcc rId="6161" sId="4">
    <oc r="Q6" t="inlineStr">
      <is>
        <t>кассовый расход</t>
      </is>
    </oc>
    <nc r="Q6"/>
  </rcc>
  <rcc rId="6162" sId="4">
    <oc r="R6" t="inlineStr">
      <is>
        <t xml:space="preserve">план </t>
      </is>
    </oc>
    <nc r="R6"/>
  </rcc>
  <rcc rId="6163" sId="4">
    <oc r="S6" t="inlineStr">
      <is>
        <t>кассовый расход</t>
      </is>
    </oc>
    <nc r="S6"/>
  </rcc>
  <rcc rId="6164" sId="4">
    <oc r="T6" t="inlineStr">
      <is>
        <t xml:space="preserve">план </t>
      </is>
    </oc>
    <nc r="T6"/>
  </rcc>
  <rcc rId="6165" sId="4">
    <oc r="U6" t="inlineStr">
      <is>
        <t>кассовый расход</t>
      </is>
    </oc>
    <nc r="U6"/>
  </rcc>
  <rcc rId="6166" sId="4">
    <oc r="V6" t="inlineStr">
      <is>
        <t xml:space="preserve">план </t>
      </is>
    </oc>
    <nc r="V6"/>
  </rcc>
  <rcc rId="6167" sId="4">
    <oc r="W6" t="inlineStr">
      <is>
        <t>кассовый расход</t>
      </is>
    </oc>
    <nc r="W6"/>
  </rcc>
  <rcc rId="6168" sId="4">
    <oc r="X6" t="inlineStr">
      <is>
        <t xml:space="preserve">план </t>
      </is>
    </oc>
    <nc r="X6"/>
  </rcc>
  <rcc rId="6169" sId="4">
    <oc r="Y6" t="inlineStr">
      <is>
        <t>кассовый расход</t>
      </is>
    </oc>
    <nc r="Y6"/>
  </rcc>
  <rcc rId="6170" sId="4">
    <oc r="Z6" t="inlineStr">
      <is>
        <t xml:space="preserve">план </t>
      </is>
    </oc>
    <nc r="Z6"/>
  </rcc>
  <rcc rId="6171" sId="4">
    <oc r="AA6" t="inlineStr">
      <is>
        <t>кассовый расход</t>
      </is>
    </oc>
    <nc r="AA6"/>
  </rcc>
  <rcc rId="6172" sId="4">
    <oc r="AB6" t="inlineStr">
      <is>
        <t xml:space="preserve">план </t>
      </is>
    </oc>
    <nc r="AB6"/>
  </rcc>
  <rcc rId="6173" sId="4">
    <oc r="AC6" t="inlineStr">
      <is>
        <t>кассовый расход</t>
      </is>
    </oc>
    <nc r="AC6"/>
  </rcc>
  <rcc rId="6174" sId="4">
    <oc r="AD6" t="inlineStr">
      <is>
        <t xml:space="preserve">план </t>
      </is>
    </oc>
    <nc r="AD6"/>
  </rcc>
  <rcc rId="6175" sId="4">
    <oc r="AE6" t="inlineStr">
      <is>
        <t>кассовый расход</t>
      </is>
    </oc>
    <nc r="AE6"/>
  </rcc>
  <rcc rId="6176" sId="4">
    <oc r="AF6" t="inlineStr">
      <is>
        <t xml:space="preserve">план </t>
      </is>
    </oc>
    <nc r="AF6"/>
  </rcc>
  <rcc rId="6177" sId="4">
    <oc r="AG6" t="inlineStr">
      <is>
        <t>кассовый расход</t>
      </is>
    </oc>
    <nc r="AG6"/>
  </rcc>
  <rcc rId="6178" sId="4" numFmtId="4">
    <oc r="A7">
      <v>1</v>
    </oc>
    <nc r="A7"/>
  </rcc>
  <rcc rId="6179" sId="4" numFmtId="4">
    <oc r="B7">
      <v>2</v>
    </oc>
    <nc r="B7"/>
  </rcc>
  <rcc rId="6180" sId="4" numFmtId="4">
    <oc r="C7">
      <v>3</v>
    </oc>
    <nc r="C7"/>
  </rcc>
  <rcc rId="6181" sId="4" numFmtId="4">
    <oc r="D7">
      <v>4</v>
    </oc>
    <nc r="D7"/>
  </rcc>
  <rcc rId="6182" sId="4" numFmtId="4">
    <oc r="E7">
      <v>5</v>
    </oc>
    <nc r="E7"/>
  </rcc>
  <rcc rId="6183" sId="4" numFmtId="4">
    <oc r="F7">
      <v>6</v>
    </oc>
    <nc r="F7"/>
  </rcc>
  <rcc rId="6184" sId="4" numFmtId="4">
    <oc r="G7">
      <v>7</v>
    </oc>
    <nc r="G7"/>
  </rcc>
  <rcc rId="6185" sId="4" numFmtId="4">
    <oc r="H7">
      <v>8</v>
    </oc>
    <nc r="H7"/>
  </rcc>
  <rcc rId="6186" sId="4" numFmtId="4">
    <oc r="I7">
      <v>9</v>
    </oc>
    <nc r="I7"/>
  </rcc>
  <rcc rId="6187" sId="4" numFmtId="4">
    <oc r="J7">
      <v>10</v>
    </oc>
    <nc r="J7"/>
  </rcc>
  <rcc rId="6188" sId="4" numFmtId="4">
    <oc r="K7">
      <v>11</v>
    </oc>
    <nc r="K7"/>
  </rcc>
  <rcc rId="6189" sId="4" numFmtId="4">
    <oc r="L7">
      <v>12</v>
    </oc>
    <nc r="L7"/>
  </rcc>
  <rcc rId="6190" sId="4" numFmtId="4">
    <oc r="M7">
      <v>13</v>
    </oc>
    <nc r="M7"/>
  </rcc>
  <rcc rId="6191" sId="4" numFmtId="4">
    <oc r="N7">
      <v>14</v>
    </oc>
    <nc r="N7"/>
  </rcc>
  <rcc rId="6192" sId="4" numFmtId="4">
    <oc r="O7">
      <v>15</v>
    </oc>
    <nc r="O7"/>
  </rcc>
  <rcc rId="6193" sId="4" numFmtId="4">
    <oc r="P7">
      <v>16</v>
    </oc>
    <nc r="P7"/>
  </rcc>
  <rcc rId="6194" sId="4" numFmtId="4">
    <oc r="Q7">
      <v>17</v>
    </oc>
    <nc r="Q7"/>
  </rcc>
  <rcc rId="6195" sId="4" numFmtId="4">
    <oc r="R7">
      <v>18</v>
    </oc>
    <nc r="R7"/>
  </rcc>
  <rcc rId="6196" sId="4" numFmtId="4">
    <oc r="S7">
      <v>19</v>
    </oc>
    <nc r="S7"/>
  </rcc>
  <rcc rId="6197" sId="4" numFmtId="4">
    <oc r="T7">
      <v>20</v>
    </oc>
    <nc r="T7"/>
  </rcc>
  <rcc rId="6198" sId="4" numFmtId="4">
    <oc r="U7">
      <v>21</v>
    </oc>
    <nc r="U7"/>
  </rcc>
  <rcc rId="6199" sId="4" numFmtId="4">
    <oc r="V7">
      <v>22</v>
    </oc>
    <nc r="V7"/>
  </rcc>
  <rcc rId="6200" sId="4" numFmtId="4">
    <oc r="W7">
      <v>23</v>
    </oc>
    <nc r="W7"/>
  </rcc>
  <rcc rId="6201" sId="4" numFmtId="4">
    <oc r="X7">
      <v>24</v>
    </oc>
    <nc r="X7"/>
  </rcc>
  <rcc rId="6202" sId="4" numFmtId="4">
    <oc r="Y7">
      <v>25</v>
    </oc>
    <nc r="Y7"/>
  </rcc>
  <rcc rId="6203" sId="4" numFmtId="4">
    <oc r="Z7">
      <v>26</v>
    </oc>
    <nc r="Z7"/>
  </rcc>
  <rcc rId="6204" sId="4" numFmtId="4">
    <oc r="AA7">
      <v>27</v>
    </oc>
    <nc r="AA7"/>
  </rcc>
  <rcc rId="6205" sId="4" numFmtId="4">
    <oc r="AB7">
      <v>28</v>
    </oc>
    <nc r="AB7"/>
  </rcc>
  <rcc rId="6206" sId="4" numFmtId="4">
    <oc r="AC7">
      <v>29</v>
    </oc>
    <nc r="AC7"/>
  </rcc>
  <rcc rId="6207" sId="4" numFmtId="4">
    <oc r="AD7">
      <v>30</v>
    </oc>
    <nc r="AD7"/>
  </rcc>
  <rcc rId="6208" sId="4" numFmtId="4">
    <oc r="AE7">
      <v>31</v>
    </oc>
    <nc r="AE7"/>
  </rcc>
  <rcc rId="6209" sId="4" numFmtId="4">
    <oc r="AF7">
      <v>32</v>
    </oc>
    <nc r="AF7"/>
  </rcc>
  <rcc rId="6210" sId="4" numFmtId="4">
    <oc r="AG7">
      <v>33</v>
    </oc>
    <nc r="AG7"/>
  </rcc>
  <rcc rId="6211" sId="4" numFmtId="4">
    <oc r="AH7">
      <v>34</v>
    </oc>
    <nc r="AH7"/>
  </rcc>
  <rcc rId="6212" sId="4">
    <oc r="B8" t="inlineStr">
      <is>
        <t>Всего по муниципальной программе</t>
      </is>
    </oc>
    <nc r="B8"/>
  </rcc>
  <rcc rId="6213" sId="4">
    <oc r="C8" t="inlineStr">
      <is>
        <t>Всего</t>
      </is>
    </oc>
    <nc r="C8"/>
  </rcc>
  <rcc rId="6214" sId="4">
    <oc r="D8">
      <f>D9+D10+D12+D11</f>
    </oc>
    <nc r="D8"/>
  </rcc>
  <rcc rId="6215" sId="4">
    <oc r="E8">
      <f>E9+E10+E12+E11</f>
    </oc>
    <nc r="E8"/>
  </rcc>
  <rcc rId="6216" sId="4">
    <oc r="F8">
      <f>F9+F10+F12+F11</f>
    </oc>
    <nc r="F8"/>
  </rcc>
  <rcc rId="6217" sId="4">
    <oc r="G8">
      <f>G9+G10+G12+G11</f>
    </oc>
    <nc r="G8"/>
  </rcc>
  <rcc rId="6218" sId="4">
    <oc r="H8">
      <f>IFERROR(G8/D8*100,0)</f>
    </oc>
    <nc r="H8"/>
  </rcc>
  <rcc rId="6219" sId="4">
    <oc r="I8">
      <f>IFERROR(G8/E8*100,0)</f>
    </oc>
    <nc r="I8"/>
  </rcc>
  <rcc rId="6220" sId="4">
    <oc r="J8">
      <f>J9+J10+J12+J11</f>
    </oc>
    <nc r="J8"/>
  </rcc>
  <rcc rId="6221" sId="4">
    <oc r="K8">
      <f>K9+K10+K12+K11</f>
    </oc>
    <nc r="K8"/>
  </rcc>
  <rcc rId="6222" sId="4">
    <oc r="L8">
      <f>L9+L10+L12+L11</f>
    </oc>
    <nc r="L8"/>
  </rcc>
  <rcc rId="6223" sId="4">
    <oc r="M8">
      <f>M9+M10+M12+M11</f>
    </oc>
    <nc r="M8"/>
  </rcc>
  <rcc rId="6224" sId="4">
    <oc r="N8">
      <f>N9+N10+N12+N11</f>
    </oc>
    <nc r="N8"/>
  </rcc>
  <rcc rId="6225" sId="4">
    <oc r="O8">
      <f>O9+O10+O12+O11</f>
    </oc>
    <nc r="O8"/>
  </rcc>
  <rcc rId="6226" sId="4">
    <oc r="P8">
      <f>P9+P10+P12+P11</f>
    </oc>
    <nc r="P8"/>
  </rcc>
  <rcc rId="6227" sId="4">
    <oc r="Q8">
      <f>Q9+Q10+Q12+Q11</f>
    </oc>
    <nc r="Q8"/>
  </rcc>
  <rcc rId="6228" sId="4">
    <oc r="R8">
      <f>R9+R10+R12+R11</f>
    </oc>
    <nc r="R8"/>
  </rcc>
  <rcc rId="6229" sId="4">
    <oc r="S8">
      <f>S9+S10+S12+S11</f>
    </oc>
    <nc r="S8"/>
  </rcc>
  <rcc rId="6230" sId="4">
    <oc r="T8">
      <f>T9+T10+T12+T11</f>
    </oc>
    <nc r="T8"/>
  </rcc>
  <rcc rId="6231" sId="4">
    <oc r="U8">
      <f>U9+U10+U12+U11</f>
    </oc>
    <nc r="U8"/>
  </rcc>
  <rcc rId="6232" sId="4">
    <oc r="V8">
      <f>V9+V10+V12+V11</f>
    </oc>
    <nc r="V8"/>
  </rcc>
  <rcc rId="6233" sId="4">
    <oc r="W8">
      <f>W9+W10+W12+W11</f>
    </oc>
    <nc r="W8"/>
  </rcc>
  <rcc rId="6234" sId="4">
    <oc r="X8">
      <f>X9+X10+X12+X11</f>
    </oc>
    <nc r="X8"/>
  </rcc>
  <rcc rId="6235" sId="4">
    <oc r="Y8">
      <f>Y9+Y10+Y12+Y11</f>
    </oc>
    <nc r="Y8"/>
  </rcc>
  <rcc rId="6236" sId="4">
    <oc r="Z8">
      <f>Z9+Z10+Z12+Z11</f>
    </oc>
    <nc r="Z8"/>
  </rcc>
  <rcc rId="6237" sId="4">
    <oc r="AA8">
      <f>AA9+AA10+AA12+AA11</f>
    </oc>
    <nc r="AA8"/>
  </rcc>
  <rcc rId="6238" sId="4">
    <oc r="AB8">
      <f>AB9+AB10+AB12+AB11</f>
    </oc>
    <nc r="AB8"/>
  </rcc>
  <rcc rId="6239" sId="4">
    <oc r="AC8">
      <f>AC9+AC10+AC12+AC11</f>
    </oc>
    <nc r="AC8"/>
  </rcc>
  <rcc rId="6240" sId="4">
    <oc r="AD8">
      <f>AD9+AD10+AD12+AD11</f>
    </oc>
    <nc r="AD8"/>
  </rcc>
  <rcc rId="6241" sId="4">
    <oc r="AE8">
      <f>AE9+AE10+AE12+AE11</f>
    </oc>
    <nc r="AE8"/>
  </rcc>
  <rcc rId="6242" sId="4">
    <oc r="AF8">
      <f>AF9+AF10+AF12+AF11</f>
    </oc>
    <nc r="AF8"/>
  </rcc>
  <rcc rId="6243" sId="4">
    <oc r="AG8">
      <f>AG9+AG10+AG12+AG11</f>
    </oc>
    <nc r="AG8"/>
  </rcc>
  <rcc rId="6244" sId="4">
    <oc r="C9" t="inlineStr">
      <is>
        <t>федеральный бюджет</t>
      </is>
    </oc>
    <nc r="C9"/>
  </rcc>
  <rcc rId="6245" sId="4">
    <oc r="D9">
      <f>J9+L9+N9+P9+R9+T9+V9+X9+Z9+AB9+AD9+AF9</f>
    </oc>
    <nc r="D9"/>
  </rcc>
  <rcc rId="6246" sId="4">
    <oc r="E9">
      <f>J9</f>
    </oc>
    <nc r="E9"/>
  </rcc>
  <rcc rId="6247" sId="4">
    <oc r="F9">
      <f>G9</f>
    </oc>
    <nc r="F9"/>
  </rcc>
  <rcc rId="6248" sId="4">
    <oc r="G9">
      <f>K9+M9+O9+Q9+S9+U9+W9+Y9+AA9+AC9+AE9+AG9</f>
    </oc>
    <nc r="G9"/>
  </rcc>
  <rcc rId="6249" sId="4">
    <oc r="H9">
      <f>IFERROR(G9/D9*100,0)</f>
    </oc>
    <nc r="H9"/>
  </rcc>
  <rcc rId="6250" sId="4">
    <oc r="I9">
      <f>IFERROR(G9/E9*100,0)</f>
    </oc>
    <nc r="I9"/>
  </rcc>
  <rcc rId="6251" sId="4">
    <oc r="J9">
      <f>J15+J31</f>
    </oc>
    <nc r="J9"/>
  </rcc>
  <rcc rId="6252" sId="4">
    <oc r="K9">
      <f>K15+K31</f>
    </oc>
    <nc r="K9"/>
  </rcc>
  <rcc rId="6253" sId="4">
    <oc r="L9">
      <f>L15+L31</f>
    </oc>
    <nc r="L9"/>
  </rcc>
  <rcc rId="6254" sId="4">
    <oc r="M9">
      <f>M15+M31</f>
    </oc>
    <nc r="M9"/>
  </rcc>
  <rcc rId="6255" sId="4">
    <oc r="N9">
      <f>N15+N31</f>
    </oc>
    <nc r="N9"/>
  </rcc>
  <rcc rId="6256" sId="4">
    <oc r="O9">
      <f>O15+O31</f>
    </oc>
    <nc r="O9"/>
  </rcc>
  <rcc rId="6257" sId="4">
    <oc r="P9">
      <f>P15+P31</f>
    </oc>
    <nc r="P9"/>
  </rcc>
  <rcc rId="6258" sId="4">
    <oc r="Q9">
      <f>Q15+Q31</f>
    </oc>
    <nc r="Q9"/>
  </rcc>
  <rcc rId="6259" sId="4">
    <oc r="R9">
      <f>R15+R31</f>
    </oc>
    <nc r="R9"/>
  </rcc>
  <rcc rId="6260" sId="4">
    <oc r="S9">
      <f>S15+S31</f>
    </oc>
    <nc r="S9"/>
  </rcc>
  <rcc rId="6261" sId="4">
    <oc r="T9">
      <f>T15+T31</f>
    </oc>
    <nc r="T9"/>
  </rcc>
  <rcc rId="6262" sId="4">
    <oc r="U9">
      <f>U15+U31</f>
    </oc>
    <nc r="U9"/>
  </rcc>
  <rcc rId="6263" sId="4">
    <oc r="V9">
      <f>V15+V31</f>
    </oc>
    <nc r="V9"/>
  </rcc>
  <rcc rId="6264" sId="4">
    <oc r="W9">
      <f>W15+W31</f>
    </oc>
    <nc r="W9"/>
  </rcc>
  <rcc rId="6265" sId="4">
    <oc r="X9">
      <f>X15+X31</f>
    </oc>
    <nc r="X9"/>
  </rcc>
  <rcc rId="6266" sId="4">
    <oc r="Y9">
      <f>Y15+Y31</f>
    </oc>
    <nc r="Y9"/>
  </rcc>
  <rcc rId="6267" sId="4">
    <oc r="Z9">
      <f>Z15+Z31</f>
    </oc>
    <nc r="Z9"/>
  </rcc>
  <rcc rId="6268" sId="4">
    <oc r="AA9">
      <f>AA15+AA31</f>
    </oc>
    <nc r="AA9"/>
  </rcc>
  <rcc rId="6269" sId="4">
    <oc r="AB9">
      <f>AB15+AB31</f>
    </oc>
    <nc r="AB9"/>
  </rcc>
  <rcc rId="6270" sId="4">
    <oc r="AC9">
      <f>AC15+AC31</f>
    </oc>
    <nc r="AC9"/>
  </rcc>
  <rcc rId="6271" sId="4">
    <oc r="AD9">
      <f>AD15+AD31</f>
    </oc>
    <nc r="AD9"/>
  </rcc>
  <rcc rId="6272" sId="4">
    <oc r="AE9">
      <f>AE15+AE31</f>
    </oc>
    <nc r="AE9"/>
  </rcc>
  <rcc rId="6273" sId="4">
    <oc r="AF9">
      <f>AF15+AF31</f>
    </oc>
    <nc r="AF9"/>
  </rcc>
  <rcc rId="6274" sId="4">
    <oc r="AG9">
      <f>AG15+AG31</f>
    </oc>
    <nc r="AG9"/>
  </rcc>
  <rcc rId="6275" sId="4">
    <oc r="C10" t="inlineStr">
      <is>
        <t>бюджет автономного округа</t>
      </is>
    </oc>
    <nc r="C10"/>
  </rcc>
  <rcc rId="6276" sId="4">
    <oc r="D10">
      <f>J10+L10+N10+P10+R10+T10+V10+X10+Z10+AB10+AD10+AF10</f>
    </oc>
    <nc r="D10"/>
  </rcc>
  <rcc rId="6277" sId="4">
    <oc r="E10">
      <f>J10</f>
    </oc>
    <nc r="E10"/>
  </rcc>
  <rcc rId="6278" sId="4">
    <oc r="F10">
      <f>G10</f>
    </oc>
    <nc r="F10"/>
  </rcc>
  <rcc rId="6279" sId="4">
    <oc r="G10">
      <f>K10+M10+O10+Q10+S10+U10+W10+Y10+AA10+AC10+AE10+AG10</f>
    </oc>
    <nc r="G10"/>
  </rcc>
  <rcc rId="6280" sId="4">
    <oc r="H10">
      <f>IFERROR(G10/D10*100,0)</f>
    </oc>
    <nc r="H10"/>
  </rcc>
  <rcc rId="6281" sId="4">
    <oc r="I10">
      <f>IFERROR(G10/E10*100,0)</f>
    </oc>
    <nc r="I10"/>
  </rcc>
  <rcc rId="6282" sId="4">
    <oc r="J10">
      <f>J16+J32+J84</f>
    </oc>
    <nc r="J10"/>
  </rcc>
  <rcc rId="6283" sId="4">
    <oc r="K10">
      <f>K16+K32+K84</f>
    </oc>
    <nc r="K10"/>
  </rcc>
  <rcc rId="6284" sId="4">
    <oc r="L10">
      <f>L16+L32+L84</f>
    </oc>
    <nc r="L10"/>
  </rcc>
  <rcc rId="6285" sId="4">
    <oc r="M10">
      <f>M16+M32+M84</f>
    </oc>
    <nc r="M10"/>
  </rcc>
  <rcc rId="6286" sId="4">
    <oc r="N10">
      <f>N16+N32+N84</f>
    </oc>
    <nc r="N10"/>
  </rcc>
  <rcc rId="6287" sId="4">
    <oc r="O10">
      <f>O16+O32+O84</f>
    </oc>
    <nc r="O10"/>
  </rcc>
  <rcc rId="6288" sId="4">
    <oc r="P10">
      <f>P16+P32+P84</f>
    </oc>
    <nc r="P10"/>
  </rcc>
  <rcc rId="6289" sId="4">
    <oc r="Q10">
      <f>Q16+Q32+Q84</f>
    </oc>
    <nc r="Q10"/>
  </rcc>
  <rcc rId="6290" sId="4">
    <oc r="R10">
      <f>R16+R32+R84</f>
    </oc>
    <nc r="R10"/>
  </rcc>
  <rcc rId="6291" sId="4">
    <oc r="S10">
      <f>S16+S32+S84</f>
    </oc>
    <nc r="S10"/>
  </rcc>
  <rcc rId="6292" sId="4">
    <oc r="T10">
      <f>T16+T32+T84</f>
    </oc>
    <nc r="T10"/>
  </rcc>
  <rcc rId="6293" sId="4">
    <oc r="U10">
      <f>U16+U32+U84</f>
    </oc>
    <nc r="U10"/>
  </rcc>
  <rcc rId="6294" sId="4">
    <oc r="V10">
      <f>V16+V32+V84</f>
    </oc>
    <nc r="V10"/>
  </rcc>
  <rcc rId="6295" sId="4">
    <oc r="W10">
      <f>W16+W32+W84</f>
    </oc>
    <nc r="W10"/>
  </rcc>
  <rcc rId="6296" sId="4">
    <oc r="X10">
      <f>X16+X32+X84</f>
    </oc>
    <nc r="X10"/>
  </rcc>
  <rcc rId="6297" sId="4">
    <oc r="Y10">
      <f>Y16+Y32+Y84</f>
    </oc>
    <nc r="Y10"/>
  </rcc>
  <rcc rId="6298" sId="4">
    <oc r="Z10">
      <f>Z16+Z32+Z84</f>
    </oc>
    <nc r="Z10"/>
  </rcc>
  <rcc rId="6299" sId="4">
    <oc r="AA10">
      <f>AA16+AA32+AA84</f>
    </oc>
    <nc r="AA10"/>
  </rcc>
  <rcc rId="6300" sId="4">
    <oc r="AB10">
      <f>AB16+AB32+AB84</f>
    </oc>
    <nc r="AB10"/>
  </rcc>
  <rcc rId="6301" sId="4">
    <oc r="AC10">
      <f>AC16+AC32+AC84</f>
    </oc>
    <nc r="AC10"/>
  </rcc>
  <rcc rId="6302" sId="4">
    <oc r="AD10">
      <f>AD16+AD32+AD84</f>
    </oc>
    <nc r="AD10"/>
  </rcc>
  <rcc rId="6303" sId="4">
    <oc r="AE10">
      <f>AE16+AE32+AE84</f>
    </oc>
    <nc r="AE10"/>
  </rcc>
  <rcc rId="6304" sId="4">
    <oc r="AF10">
      <f>AF16+AF32+AF84</f>
    </oc>
    <nc r="AF10"/>
  </rcc>
  <rcc rId="6305" sId="4">
    <oc r="AG10">
      <f>AG16+AG32+AG84</f>
    </oc>
    <nc r="AG10"/>
  </rcc>
  <rcc rId="6306" sId="4">
    <oc r="C11" t="inlineStr">
      <is>
        <t>бюджет города Когалыма</t>
      </is>
    </oc>
    <nc r="C11"/>
  </rcc>
  <rcc rId="6307" sId="4">
    <oc r="D11">
      <f>J11+L11+N11+P11+R11+T11+V11+X11+Z11+AB11+AD11+AF11</f>
    </oc>
    <nc r="D11"/>
  </rcc>
  <rcc rId="6308" sId="4">
    <oc r="E11">
      <f>J11</f>
    </oc>
    <nc r="E11"/>
  </rcc>
  <rcc rId="6309" sId="4">
    <oc r="F11">
      <f>G11</f>
    </oc>
    <nc r="F11"/>
  </rcc>
  <rcc rId="6310" sId="4">
    <oc r="G11">
      <f>K11+M11+O11+Q11+S11+U11+W11+Y11+AA11+AC11+AE11+AG11</f>
    </oc>
    <nc r="G11"/>
  </rcc>
  <rcc rId="6311" sId="4">
    <oc r="H11">
      <f>IFERROR(G11/D11*100,0)</f>
    </oc>
    <nc r="H11"/>
  </rcc>
  <rcc rId="6312" sId="4">
    <oc r="I11">
      <f>IFERROR(G11/E11*100,0)</f>
    </oc>
    <nc r="I11"/>
  </rcc>
  <rcc rId="6313" sId="4">
    <oc r="J11">
      <f>J17+J33+J35+J78+J81+J85+J96</f>
    </oc>
    <nc r="J11"/>
  </rcc>
  <rcc rId="6314" sId="4">
    <oc r="K11">
      <f>K17+K33+K35+K78+K81+K85+K96</f>
    </oc>
    <nc r="K11"/>
  </rcc>
  <rcc rId="6315" sId="4">
    <oc r="L11">
      <f>L17+L33+L35+L78+L81+L85+L96</f>
    </oc>
    <nc r="L11"/>
  </rcc>
  <rcc rId="6316" sId="4">
    <oc r="M11">
      <f>M17+M33+M35+M78+M81+M85+M96</f>
    </oc>
    <nc r="M11"/>
  </rcc>
  <rcc rId="6317" sId="4">
    <oc r="N11">
      <f>N17+N33+N35+N78+N81+N85+N96</f>
    </oc>
    <nc r="N11"/>
  </rcc>
  <rcc rId="6318" sId="4">
    <oc r="O11">
      <f>O17+O33+O35+O78+O81+O85+O96</f>
    </oc>
    <nc r="O11"/>
  </rcc>
  <rcc rId="6319" sId="4">
    <oc r="P11">
      <f>P17+P33+P35+P78+P81+P85+P96</f>
    </oc>
    <nc r="P11"/>
  </rcc>
  <rcc rId="6320" sId="4">
    <oc r="Q11">
      <f>Q17+Q33+Q35+Q78+Q81+Q85+Q96</f>
    </oc>
    <nc r="Q11"/>
  </rcc>
  <rcc rId="6321" sId="4">
    <oc r="R11">
      <f>R17+R33+R35+R78+R81+R85+R96</f>
    </oc>
    <nc r="R11"/>
  </rcc>
  <rcc rId="6322" sId="4">
    <oc r="S11">
      <f>S17+S33+S35+S78+S81+S85+S96</f>
    </oc>
    <nc r="S11"/>
  </rcc>
  <rcc rId="6323" sId="4">
    <oc r="T11">
      <f>T17+T33+T35+T78+T81+T85+T96</f>
    </oc>
    <nc r="T11"/>
  </rcc>
  <rcc rId="6324" sId="4">
    <oc r="U11">
      <f>U17+U33+U35+U78+U81+U85+U96</f>
    </oc>
    <nc r="U11"/>
  </rcc>
  <rcc rId="6325" sId="4">
    <oc r="V11">
      <f>V17+V33+V35+V78+V81+V85+V96</f>
    </oc>
    <nc r="V11"/>
  </rcc>
  <rcc rId="6326" sId="4">
    <oc r="W11">
      <f>W17+W33+W35+W78+W81+W85+W96</f>
    </oc>
    <nc r="W11"/>
  </rcc>
  <rcc rId="6327" sId="4">
    <oc r="X11">
      <f>X17+X33+X35+X78+X81+X85+X96</f>
    </oc>
    <nc r="X11"/>
  </rcc>
  <rcc rId="6328" sId="4">
    <oc r="Y11">
      <f>Y17+Y33+Y35+Y78+Y81+Y85+Y96</f>
    </oc>
    <nc r="Y11"/>
  </rcc>
  <rcc rId="6329" sId="4">
    <oc r="Z11">
      <f>Z17+Z33+Z35+Z78+Z81+Z85+Z96</f>
    </oc>
    <nc r="Z11"/>
  </rcc>
  <rcc rId="6330" sId="4">
    <oc r="AA11">
      <f>AA17+AA33+AA35+AA78+AA81+AA85+AA96</f>
    </oc>
    <nc r="AA11"/>
  </rcc>
  <rcc rId="6331" sId="4">
    <oc r="AB11">
      <f>AB17+AB33+AB35+AB78+AB81+AB85+AB96</f>
    </oc>
    <nc r="AB11"/>
  </rcc>
  <rcc rId="6332" sId="4">
    <oc r="AC11">
      <f>AC17+AC33+AC35+AC78+AC81+AC85+AC96</f>
    </oc>
    <nc r="AC11"/>
  </rcc>
  <rcc rId="6333" sId="4">
    <oc r="AD11">
      <f>AD17+AD33+AD35+AD78+AD81+AD85+AD96</f>
    </oc>
    <nc r="AD11"/>
  </rcc>
  <rcc rId="6334" sId="4">
    <oc r="AE11">
      <f>AE17+AE33+AE35+AE78+AE81+AE85+AE96</f>
    </oc>
    <nc r="AE11"/>
  </rcc>
  <rcc rId="6335" sId="4">
    <oc r="AF11">
      <f>AF17+AF33+AF35+AF78+AF81+AF85+AF96</f>
    </oc>
    <nc r="AF11"/>
  </rcc>
  <rcc rId="6336" sId="4">
    <oc r="AG11">
      <f>AG17+AG33+AG35+AG78+AG81+AG85+AG96</f>
    </oc>
    <nc r="AG11"/>
  </rcc>
  <rcc rId="6337" sId="4">
    <oc r="C12" t="inlineStr">
      <is>
        <t>внебюджетные источики</t>
      </is>
    </oc>
    <nc r="C12"/>
  </rcc>
  <rcc rId="6338" sId="4">
    <oc r="D12">
      <f>J12+L12+N12+P12+R12+T12+V12+X12+Z12+AB12+AD12+AF12</f>
    </oc>
    <nc r="D12"/>
  </rcc>
  <rcc rId="6339" sId="4">
    <oc r="E12">
      <f>J12</f>
    </oc>
    <nc r="E12"/>
  </rcc>
  <rcc rId="6340" sId="4">
    <oc r="F12">
      <f>G12</f>
    </oc>
    <nc r="F12"/>
  </rcc>
  <rcc rId="6341" sId="4">
    <oc r="G12">
      <f>K12+M12+O12+Q12+S12+U12+W12+Y12+AA12+AC12+AE12+AG12</f>
    </oc>
    <nc r="G12"/>
  </rcc>
  <rcc rId="6342" sId="4">
    <oc r="H12">
      <f>IFERROR(G12/D12*100,0)</f>
    </oc>
    <nc r="H12"/>
  </rcc>
  <rcc rId="6343" sId="4">
    <oc r="I12">
      <f>IFERROR(G12/E12*100,0)</f>
    </oc>
    <nc r="I12"/>
  </rcc>
  <rcc rId="6344" sId="4">
    <oc r="J12">
      <f>J36+J79</f>
    </oc>
    <nc r="J12"/>
  </rcc>
  <rcc rId="6345" sId="4">
    <oc r="K12">
      <f>K36+K79</f>
    </oc>
    <nc r="K12"/>
  </rcc>
  <rcc rId="6346" sId="4">
    <oc r="L12">
      <f>L36+L79</f>
    </oc>
    <nc r="L12"/>
  </rcc>
  <rcc rId="6347" sId="4">
    <oc r="M12">
      <f>M36+M79</f>
    </oc>
    <nc r="M12"/>
  </rcc>
  <rcc rId="6348" sId="4">
    <oc r="N12">
      <f>N36+N79</f>
    </oc>
    <nc r="N12"/>
  </rcc>
  <rcc rId="6349" sId="4">
    <oc r="O12">
      <f>O36+O79</f>
    </oc>
    <nc r="O12"/>
  </rcc>
  <rcc rId="6350" sId="4">
    <oc r="P12">
      <f>P36+P79</f>
    </oc>
    <nc r="P12"/>
  </rcc>
  <rcc rId="6351" sId="4">
    <oc r="Q12">
      <f>Q36+Q79</f>
    </oc>
    <nc r="Q12"/>
  </rcc>
  <rcc rId="6352" sId="4">
    <oc r="R12">
      <f>R36+R79</f>
    </oc>
    <nc r="R12"/>
  </rcc>
  <rcc rId="6353" sId="4">
    <oc r="S12">
      <f>S36+S79</f>
    </oc>
    <nc r="S12"/>
  </rcc>
  <rcc rId="6354" sId="4">
    <oc r="T12">
      <f>T36+T79</f>
    </oc>
    <nc r="T12"/>
  </rcc>
  <rcc rId="6355" sId="4">
    <oc r="U12">
      <f>U36+U79</f>
    </oc>
    <nc r="U12"/>
  </rcc>
  <rcc rId="6356" sId="4">
    <oc r="V12">
      <f>V36+V79</f>
    </oc>
    <nc r="V12"/>
  </rcc>
  <rcc rId="6357" sId="4">
    <oc r="W12">
      <f>W36+W79</f>
    </oc>
    <nc r="W12"/>
  </rcc>
  <rcc rId="6358" sId="4">
    <oc r="X12">
      <f>X36+X79</f>
    </oc>
    <nc r="X12"/>
  </rcc>
  <rcc rId="6359" sId="4">
    <oc r="Y12">
      <f>Y36+Y79</f>
    </oc>
    <nc r="Y12"/>
  </rcc>
  <rcc rId="6360" sId="4">
    <oc r="Z12">
      <f>Z36+Z79</f>
    </oc>
    <nc r="Z12"/>
  </rcc>
  <rcc rId="6361" sId="4">
    <oc r="AA12">
      <f>AA36+AA79</f>
    </oc>
    <nc r="AA12"/>
  </rcc>
  <rcc rId="6362" sId="4">
    <oc r="AB12">
      <f>AB36+AB79</f>
    </oc>
    <nc r="AB12"/>
  </rcc>
  <rcc rId="6363" sId="4">
    <oc r="AC12">
      <f>AC36+AC79</f>
    </oc>
    <nc r="AC12"/>
  </rcc>
  <rcc rId="6364" sId="4">
    <oc r="AD12">
      <f>AD36+AD79</f>
    </oc>
    <nc r="AD12"/>
  </rcc>
  <rcc rId="6365" sId="4">
    <oc r="AE12">
      <f>AE36+AE79</f>
    </oc>
    <nc r="AE12"/>
  </rcc>
  <rcc rId="6366" sId="4">
    <oc r="AF12">
      <f>AF36+AF79</f>
    </oc>
    <nc r="AF12"/>
  </rcc>
  <rcc rId="6367" sId="4">
    <oc r="AG12">
      <f>AG36+AG79</f>
    </oc>
    <nc r="AG12"/>
  </rcc>
  <rcc rId="6368" sId="4">
    <oc r="B13" t="inlineStr">
      <is>
        <t>Направление 1. «Модернизация и развитие учреждений и организаций культуры»</t>
      </is>
    </oc>
    <nc r="B13"/>
  </rcc>
  <rcc rId="6369" sId="4">
    <oc r="A14" t="inlineStr">
      <is>
        <t>РП 1.1</t>
      </is>
    </oc>
    <nc r="A14"/>
  </rcc>
  <rcc rId="6370" sId="4">
    <oc r="B14" t="inlineStr">
      <is>
        <t>Региональный проект «Сохранение культурного и исторического наследия», в том числе:</t>
      </is>
    </oc>
    <nc r="B14"/>
  </rcc>
  <rcc rId="6371" sId="4">
    <oc r="C14" t="inlineStr">
      <is>
        <t>Всего</t>
      </is>
    </oc>
    <nc r="C14"/>
  </rcc>
  <rcc rId="6372" sId="4">
    <oc r="D14">
      <f>D16+D17+D15</f>
    </oc>
    <nc r="D14"/>
  </rcc>
  <rcc rId="6373" sId="4">
    <oc r="E14">
      <f>E16+E17+E15</f>
    </oc>
    <nc r="E14"/>
  </rcc>
  <rcc rId="6374" sId="4">
    <oc r="F14">
      <f>F16+F17+F15</f>
    </oc>
    <nc r="F14"/>
  </rcc>
  <rcc rId="6375" sId="4">
    <oc r="G14">
      <f>G16+G17+G15</f>
    </oc>
    <nc r="G14"/>
  </rcc>
  <rcc rId="6376" sId="4">
    <oc r="H14">
      <f>IFERROR(G14/D14*100,0)</f>
    </oc>
    <nc r="H14"/>
  </rcc>
  <rcc rId="6377" sId="4">
    <oc r="I14">
      <f>IFERROR(G14/E14*100,0)</f>
    </oc>
    <nc r="I14"/>
  </rcc>
  <rcc rId="6378" sId="4">
    <oc r="J14">
      <f>J16+J17+J15</f>
    </oc>
    <nc r="J14"/>
  </rcc>
  <rcc rId="6379" sId="4">
    <oc r="K14">
      <f>K16+K17+K15</f>
    </oc>
    <nc r="K14"/>
  </rcc>
  <rcc rId="6380" sId="4">
    <oc r="L14">
      <f>L16+L17+L15</f>
    </oc>
    <nc r="L14"/>
  </rcc>
  <rcc rId="6381" sId="4">
    <oc r="M14">
      <f>M16+M17+M15</f>
    </oc>
    <nc r="M14"/>
  </rcc>
  <rcc rId="6382" sId="4">
    <oc r="N14">
      <f>N16+N17+N15</f>
    </oc>
    <nc r="N14"/>
  </rcc>
  <rcc rId="6383" sId="4">
    <oc r="O14">
      <f>O16+O17+O15</f>
    </oc>
    <nc r="O14"/>
  </rcc>
  <rcc rId="6384" sId="4">
    <oc r="P14">
      <f>P16+P17+P15</f>
    </oc>
    <nc r="P14"/>
  </rcc>
  <rcc rId="6385" sId="4">
    <oc r="Q14">
      <f>Q16+Q17+Q15</f>
    </oc>
    <nc r="Q14"/>
  </rcc>
  <rcc rId="6386" sId="4">
    <oc r="R14">
      <f>R16+R17+R15</f>
    </oc>
    <nc r="R14"/>
  </rcc>
  <rcc rId="6387" sId="4">
    <oc r="S14">
      <f>S16+S17+S15</f>
    </oc>
    <nc r="S14"/>
  </rcc>
  <rcc rId="6388" sId="4">
    <oc r="T14">
      <f>T16+T17+T15</f>
    </oc>
    <nc r="T14"/>
  </rcc>
  <rcc rId="6389" sId="4">
    <oc r="U14">
      <f>U16+U17+U15</f>
    </oc>
    <nc r="U14"/>
  </rcc>
  <rcc rId="6390" sId="4">
    <oc r="V14">
      <f>V16+V17+V15</f>
    </oc>
    <nc r="V14"/>
  </rcc>
  <rcc rId="6391" sId="4">
    <oc r="W14">
      <f>W16+W17+W15</f>
    </oc>
    <nc r="W14"/>
  </rcc>
  <rcc rId="6392" sId="4">
    <oc r="X14">
      <f>X16+X17+X15</f>
    </oc>
    <nc r="X14"/>
  </rcc>
  <rcc rId="6393" sId="4">
    <oc r="Y14">
      <f>Y16+Y17+Y15</f>
    </oc>
    <nc r="Y14"/>
  </rcc>
  <rcc rId="6394" sId="4">
    <oc r="Z14">
      <f>Z16+Z17+Z15</f>
    </oc>
    <nc r="Z14"/>
  </rcc>
  <rcc rId="6395" sId="4">
    <oc r="AA14">
      <f>AA16+AA17+AA15</f>
    </oc>
    <nc r="AA14"/>
  </rcc>
  <rcc rId="6396" sId="4">
    <oc r="AB14">
      <f>AB16+AB17+AB15</f>
    </oc>
    <nc r="AB14"/>
  </rcc>
  <rcc rId="6397" sId="4">
    <oc r="AC14">
      <f>AC16+AC17+AC15</f>
    </oc>
    <nc r="AC14"/>
  </rcc>
  <rcc rId="6398" sId="4">
    <oc r="AD14">
      <f>AD16+AD17+AD15</f>
    </oc>
    <nc r="AD14"/>
  </rcc>
  <rcc rId="6399" sId="4">
    <oc r="AE14">
      <f>AE16+AE17+AE15</f>
    </oc>
    <nc r="AE14"/>
  </rcc>
  <rcc rId="6400" sId="4">
    <oc r="AF14">
      <f>AF16+AF17+AF15</f>
    </oc>
    <nc r="AF14"/>
  </rcc>
  <rcc rId="6401" sId="4">
    <oc r="AG14">
      <f>AG16+AG17+AG15</f>
    </oc>
    <nc r="AG14"/>
  </rcc>
  <rcc rId="6402" sId="4">
    <oc r="C15" t="inlineStr">
      <is>
        <t>федеральный бюджет</t>
      </is>
    </oc>
    <nc r="C15"/>
  </rcc>
  <rcc rId="6403" sId="4">
    <oc r="D15">
      <f>SUM(J15,L15,N15,P15,R15,T15,V15,X15,Z15,AB15,AD15,AF15)</f>
    </oc>
    <nc r="D15"/>
  </rcc>
  <rcc rId="6404" sId="4">
    <oc r="E15">
      <f>J15</f>
    </oc>
    <nc r="E15"/>
  </rcc>
  <rcc rId="6405" sId="4">
    <oc r="F15">
      <f>G15</f>
    </oc>
    <nc r="F15"/>
  </rcc>
  <rcc rId="6406" sId="4">
    <oc r="G15">
      <f>SUM(K15,M15,O15,Q15,S15,U15,W15,Y15,AA15,AC15,AE15,AG15)</f>
    </oc>
    <nc r="G15"/>
  </rcc>
  <rcc rId="6407" sId="4">
    <oc r="H15">
      <f>IFERROR(G15/D15*100,0)</f>
    </oc>
    <nc r="H15"/>
  </rcc>
  <rcc rId="6408" sId="4">
    <oc r="I15">
      <f>IFERROR(G15/E15*100,0)</f>
    </oc>
    <nc r="I15"/>
  </rcc>
  <rcc rId="6409" sId="4">
    <oc r="J15">
      <f>J19</f>
    </oc>
    <nc r="J15"/>
  </rcc>
  <rcc rId="6410" sId="4">
    <oc r="K15">
      <f>K19</f>
    </oc>
    <nc r="K15"/>
  </rcc>
  <rcc rId="6411" sId="4">
    <oc r="L15">
      <f>L19</f>
    </oc>
    <nc r="L15"/>
  </rcc>
  <rcc rId="6412" sId="4">
    <oc r="M15">
      <f>M19</f>
    </oc>
    <nc r="M15"/>
  </rcc>
  <rcc rId="6413" sId="4">
    <oc r="N15">
      <f>N19</f>
    </oc>
    <nc r="N15"/>
  </rcc>
  <rcc rId="6414" sId="4">
    <oc r="O15">
      <f>O19</f>
    </oc>
    <nc r="O15"/>
  </rcc>
  <rcc rId="6415" sId="4">
    <oc r="P15">
      <f>P19</f>
    </oc>
    <nc r="P15"/>
  </rcc>
  <rcc rId="6416" sId="4">
    <oc r="Q15">
      <f>Q19</f>
    </oc>
    <nc r="Q15"/>
  </rcc>
  <rcc rId="6417" sId="4">
    <oc r="R15">
      <f>R19</f>
    </oc>
    <nc r="R15"/>
  </rcc>
  <rcc rId="6418" sId="4">
    <oc r="S15">
      <f>S19</f>
    </oc>
    <nc r="S15"/>
  </rcc>
  <rcc rId="6419" sId="4">
    <oc r="T15">
      <f>T19</f>
    </oc>
    <nc r="T15"/>
  </rcc>
  <rcc rId="6420" sId="4">
    <oc r="U15">
      <f>U19</f>
    </oc>
    <nc r="U15"/>
  </rcc>
  <rcc rId="6421" sId="4">
    <oc r="V15">
      <f>V19</f>
    </oc>
    <nc r="V15"/>
  </rcc>
  <rcc rId="6422" sId="4">
    <oc r="W15">
      <f>W19</f>
    </oc>
    <nc r="W15"/>
  </rcc>
  <rcc rId="6423" sId="4">
    <oc r="X15">
      <f>X19</f>
    </oc>
    <nc r="X15"/>
  </rcc>
  <rcc rId="6424" sId="4">
    <oc r="Y15">
      <f>Y19</f>
    </oc>
    <nc r="Y15"/>
  </rcc>
  <rcc rId="6425" sId="4">
    <oc r="Z15">
      <f>Z19</f>
    </oc>
    <nc r="Z15"/>
  </rcc>
  <rcc rId="6426" sId="4">
    <oc r="AA15">
      <f>AA19</f>
    </oc>
    <nc r="AA15"/>
  </rcc>
  <rcc rId="6427" sId="4">
    <oc r="AB15">
      <f>AB19</f>
    </oc>
    <nc r="AB15"/>
  </rcc>
  <rcc rId="6428" sId="4">
    <oc r="AC15">
      <f>AC19</f>
    </oc>
    <nc r="AC15"/>
  </rcc>
  <rcc rId="6429" sId="4">
    <oc r="AD15">
      <f>AD19</f>
    </oc>
    <nc r="AD15"/>
  </rcc>
  <rcc rId="6430" sId="4">
    <oc r="AE15">
      <f>AE19</f>
    </oc>
    <nc r="AE15"/>
  </rcc>
  <rcc rId="6431" sId="4">
    <oc r="AF15">
      <f>AF19</f>
    </oc>
    <nc r="AF15"/>
  </rcc>
  <rcc rId="6432" sId="4">
    <oc r="AG15">
      <f>AG19</f>
    </oc>
    <nc r="AG15"/>
  </rcc>
  <rcc rId="6433" sId="4">
    <oc r="C16" t="inlineStr">
      <is>
        <t>бюджет автономного округа</t>
      </is>
    </oc>
    <nc r="C16"/>
  </rcc>
  <rcc rId="6434" sId="4">
    <oc r="D16">
      <f>SUM(J16,L16,N16,P16,R16,T16,V16,X16,Z16,AB16,AD16,AF16)</f>
    </oc>
    <nc r="D16"/>
  </rcc>
  <rcc rId="6435" sId="4">
    <oc r="E16">
      <f>J16</f>
    </oc>
    <nc r="E16"/>
  </rcc>
  <rcc rId="6436" sId="4">
    <oc r="F16">
      <f>G16</f>
    </oc>
    <nc r="F16"/>
  </rcc>
  <rcc rId="6437" sId="4">
    <oc r="G16">
      <f>SUM(K16,M16,O16,Q16,S16,U16,W16,Y16,AA16,AC16,AE16,AG16)</f>
    </oc>
    <nc r="G16"/>
  </rcc>
  <rcc rId="6438" sId="4">
    <oc r="H16">
      <f>IFERROR(G16/D16*100,0)</f>
    </oc>
    <nc r="H16"/>
  </rcc>
  <rcc rId="6439" sId="4">
    <oc r="I16">
      <f>IFERROR(G16/E16*100,0)</f>
    </oc>
    <nc r="I16"/>
  </rcc>
  <rcc rId="6440" sId="4">
    <oc r="J16">
      <f>J20+J24+J28</f>
    </oc>
    <nc r="J16"/>
  </rcc>
  <rcc rId="6441" sId="4">
    <oc r="K16">
      <f>K20+K24+K28</f>
    </oc>
    <nc r="K16"/>
  </rcc>
  <rcc rId="6442" sId="4">
    <oc r="L16">
      <f>L20+L24+L28</f>
    </oc>
    <nc r="L16"/>
  </rcc>
  <rcc rId="6443" sId="4">
    <oc r="M16">
      <f>M20+M24+M28</f>
    </oc>
    <nc r="M16"/>
  </rcc>
  <rcc rId="6444" sId="4">
    <oc r="N16">
      <f>N20+N24+N28</f>
    </oc>
    <nc r="N16"/>
  </rcc>
  <rcc rId="6445" sId="4">
    <oc r="O16">
      <f>O20+O24+O28</f>
    </oc>
    <nc r="O16"/>
  </rcc>
  <rcc rId="6446" sId="4">
    <oc r="P16">
      <f>P20+P24+P28</f>
    </oc>
    <nc r="P16"/>
  </rcc>
  <rcc rId="6447" sId="4">
    <oc r="Q16">
      <f>Q20+Q24+Q28</f>
    </oc>
    <nc r="Q16"/>
  </rcc>
  <rcc rId="6448" sId="4">
    <oc r="R16">
      <f>R20+R24+R28</f>
    </oc>
    <nc r="R16"/>
  </rcc>
  <rcc rId="6449" sId="4">
    <oc r="S16">
      <f>S20+S24+S28</f>
    </oc>
    <nc r="S16"/>
  </rcc>
  <rcc rId="6450" sId="4">
    <oc r="T16">
      <f>T20+T24+T28</f>
    </oc>
    <nc r="T16"/>
  </rcc>
  <rcc rId="6451" sId="4">
    <oc r="U16">
      <f>U20+U24+U28</f>
    </oc>
    <nc r="U16"/>
  </rcc>
  <rcc rId="6452" sId="4">
    <oc r="V16">
      <f>V20+V24+V28</f>
    </oc>
    <nc r="V16"/>
  </rcc>
  <rcc rId="6453" sId="4">
    <oc r="W16">
      <f>W20+W24+W28</f>
    </oc>
    <nc r="W16"/>
  </rcc>
  <rcc rId="6454" sId="4">
    <oc r="X16">
      <f>X20+X24+X28</f>
    </oc>
    <nc r="X16"/>
  </rcc>
  <rcc rId="6455" sId="4">
    <oc r="Y16">
      <f>Y20+Y24+Y28</f>
    </oc>
    <nc r="Y16"/>
  </rcc>
  <rcc rId="6456" sId="4">
    <oc r="Z16">
      <f>Z20+Z24+Z28</f>
    </oc>
    <nc r="Z16"/>
  </rcc>
  <rcc rId="6457" sId="4">
    <oc r="AA16">
      <f>AA20+AA24+AA28</f>
    </oc>
    <nc r="AA16"/>
  </rcc>
  <rcc rId="6458" sId="4">
    <oc r="AB16">
      <f>AB20+AB24+AB28</f>
    </oc>
    <nc r="AB16"/>
  </rcc>
  <rcc rId="6459" sId="4">
    <oc r="AC16">
      <f>AC20+AC24+AC28</f>
    </oc>
    <nc r="AC16"/>
  </rcc>
  <rcc rId="6460" sId="4">
    <oc r="AD16">
      <f>AD20+AD24+AD28</f>
    </oc>
    <nc r="AD16"/>
  </rcc>
  <rcc rId="6461" sId="4">
    <oc r="AE16">
      <f>AE20+AE24+AE28</f>
    </oc>
    <nc r="AE16"/>
  </rcc>
  <rcc rId="6462" sId="4">
    <oc r="AF16">
      <f>AF20+AF24+AF28</f>
    </oc>
    <nc r="AF16"/>
  </rcc>
  <rcc rId="6463" sId="4">
    <oc r="AG16">
      <f>AG20+AG24+AG28</f>
    </oc>
    <nc r="AG16"/>
  </rcc>
  <rcc rId="6464" sId="4">
    <oc r="C17" t="inlineStr">
      <is>
        <t>бюджет города Когалыма</t>
      </is>
    </oc>
    <nc r="C17"/>
  </rcc>
  <rcc rId="6465" sId="4">
    <oc r="D17">
      <f>SUM(J17,L17,N17,P17,R17,T17,V17,X17,Z17,AB17,AD17,AF17)</f>
    </oc>
    <nc r="D17"/>
  </rcc>
  <rcc rId="6466" sId="4">
    <oc r="E17">
      <f>J17</f>
    </oc>
    <nc r="E17"/>
  </rcc>
  <rcc rId="6467" sId="4">
    <oc r="F17">
      <f>G17</f>
    </oc>
    <nc r="F17"/>
  </rcc>
  <rcc rId="6468" sId="4">
    <oc r="G17">
      <f>SUM(K17,M17,O17,Q17,S17,U17,W17,Y17,AA17,AC17,AE17,AG17)</f>
    </oc>
    <nc r="G17"/>
  </rcc>
  <rcc rId="6469" sId="4">
    <oc r="H17">
      <f>IFERROR(G17/D17*100,0)</f>
    </oc>
    <nc r="H17"/>
  </rcc>
  <rcc rId="6470" sId="4">
    <oc r="I17">
      <f>IFERROR(G17/E17*100,0)</f>
    </oc>
    <nc r="I17"/>
  </rcc>
  <rcc rId="6471" sId="4">
    <oc r="J17">
      <f>J21+J25+J29</f>
    </oc>
    <nc r="J17"/>
  </rcc>
  <rcc rId="6472" sId="4">
    <oc r="K17">
      <f>K21+K25+K29</f>
    </oc>
    <nc r="K17"/>
  </rcc>
  <rcc rId="6473" sId="4">
    <oc r="L17">
      <f>L21+L25+L29</f>
    </oc>
    <nc r="L17"/>
  </rcc>
  <rcc rId="6474" sId="4">
    <oc r="M17">
      <f>M21+M25+M29</f>
    </oc>
    <nc r="M17"/>
  </rcc>
  <rcc rId="6475" sId="4">
    <oc r="N17">
      <f>N21+N25+N29</f>
    </oc>
    <nc r="N17"/>
  </rcc>
  <rcc rId="6476" sId="4">
    <oc r="O17">
      <f>O21+O25+O29</f>
    </oc>
    <nc r="O17"/>
  </rcc>
  <rcc rId="6477" sId="4">
    <oc r="P17">
      <f>P21+P25+P29</f>
    </oc>
    <nc r="P17"/>
  </rcc>
  <rcc rId="6478" sId="4">
    <oc r="Q17">
      <f>Q21+Q25+Q29</f>
    </oc>
    <nc r="Q17"/>
  </rcc>
  <rcc rId="6479" sId="4">
    <oc r="R17">
      <f>R21+R25+R29</f>
    </oc>
    <nc r="R17"/>
  </rcc>
  <rcc rId="6480" sId="4">
    <oc r="S17">
      <f>S21+S25+S29</f>
    </oc>
    <nc r="S17"/>
  </rcc>
  <rcc rId="6481" sId="4">
    <oc r="T17">
      <f>T21+T25+T29</f>
    </oc>
    <nc r="T17"/>
  </rcc>
  <rcc rId="6482" sId="4">
    <oc r="U17">
      <f>U21+U25+U29</f>
    </oc>
    <nc r="U17"/>
  </rcc>
  <rcc rId="6483" sId="4">
    <oc r="V17">
      <f>V21+V25+V29</f>
    </oc>
    <nc r="V17"/>
  </rcc>
  <rcc rId="6484" sId="4">
    <oc r="W17">
      <f>W21+W25+W29</f>
    </oc>
    <nc r="W17"/>
  </rcc>
  <rcc rId="6485" sId="4">
    <oc r="X17">
      <f>X21+X25+X29</f>
    </oc>
    <nc r="X17"/>
  </rcc>
  <rcc rId="6486" sId="4">
    <oc r="Y17">
      <f>Y21+Y25+Y29</f>
    </oc>
    <nc r="Y17"/>
  </rcc>
  <rcc rId="6487" sId="4">
    <oc r="Z17">
      <f>Z21+Z25+Z29</f>
    </oc>
    <nc r="Z17"/>
  </rcc>
  <rcc rId="6488" sId="4">
    <oc r="AA17">
      <f>AA21+AA25+AA29</f>
    </oc>
    <nc r="AA17"/>
  </rcc>
  <rcc rId="6489" sId="4">
    <oc r="AB17">
      <f>AB21+AB25+AB29</f>
    </oc>
    <nc r="AB17"/>
  </rcc>
  <rcc rId="6490" sId="4">
    <oc r="AC17">
      <f>AC21+AC25+AC29</f>
    </oc>
    <nc r="AC17"/>
  </rcc>
  <rcc rId="6491" sId="4">
    <oc r="AD17">
      <f>AD21+AD25+AD29</f>
    </oc>
    <nc r="AD17"/>
  </rcc>
  <rcc rId="6492" sId="4">
    <oc r="AE17">
      <f>AE21+AE25+AE29</f>
    </oc>
    <nc r="AE17"/>
  </rcc>
  <rcc rId="6493" sId="4">
    <oc r="AF17">
      <f>AF21+AF25+AF29</f>
    </oc>
    <nc r="AF17"/>
  </rcc>
  <rcc rId="6494" sId="4">
    <oc r="AG17">
      <f>AG21+AG25+AG29</f>
    </oc>
    <nc r="AG17"/>
  </rcc>
  <rcc rId="6495" sId="4">
    <oc r="B18" t="inlineStr">
      <is>
        <t>1.1.1.  Проведены мероприятия по комплектованию книжных фондов библиотек муниципальных
образований всего</t>
      </is>
    </oc>
    <nc r="B18"/>
  </rcc>
  <rcc rId="6496" sId="4">
    <oc r="C18" t="inlineStr">
      <is>
        <t>Всего</t>
      </is>
    </oc>
    <nc r="C18"/>
  </rcc>
  <rcc rId="6497" sId="4">
    <oc r="D18">
      <f>D20+D21+D19</f>
    </oc>
    <nc r="D18"/>
  </rcc>
  <rcc rId="6498" sId="4">
    <oc r="E18">
      <f>E20+E21+E19</f>
    </oc>
    <nc r="E18"/>
  </rcc>
  <rcc rId="6499" sId="4">
    <oc r="F18">
      <f>F20+F21+F19</f>
    </oc>
    <nc r="F18"/>
  </rcc>
  <rcc rId="6500" sId="4">
    <oc r="G18">
      <f>G20+G21+G19</f>
    </oc>
    <nc r="G18"/>
  </rcc>
  <rcc rId="6501" sId="4">
    <oc r="H18">
      <f>IFERROR(G18/D18*100,0)</f>
    </oc>
    <nc r="H18"/>
  </rcc>
  <rcc rId="6502" sId="4">
    <oc r="I18">
      <f>IFERROR(G18/E18*100,0)</f>
    </oc>
    <nc r="I18"/>
  </rcc>
  <rcc rId="6503" sId="4">
    <oc r="J18">
      <f>J20+J21+J19</f>
    </oc>
    <nc r="J18"/>
  </rcc>
  <rcc rId="6504" sId="4">
    <oc r="K18">
      <f>K20+K21+K19</f>
    </oc>
    <nc r="K18"/>
  </rcc>
  <rcc rId="6505" sId="4">
    <oc r="L18">
      <f>L20+L21+L19</f>
    </oc>
    <nc r="L18"/>
  </rcc>
  <rcc rId="6506" sId="4">
    <oc r="M18">
      <f>M20+M21+M19</f>
    </oc>
    <nc r="M18"/>
  </rcc>
  <rcc rId="6507" sId="4">
    <oc r="N18">
      <f>N20+N21+N19</f>
    </oc>
    <nc r="N18"/>
  </rcc>
  <rcc rId="6508" sId="4">
    <oc r="O18">
      <f>O20+O21+O19</f>
    </oc>
    <nc r="O18"/>
  </rcc>
  <rcc rId="6509" sId="4">
    <oc r="P18">
      <f>P20+P21+P19</f>
    </oc>
    <nc r="P18"/>
  </rcc>
  <rcc rId="6510" sId="4">
    <oc r="Q18">
      <f>Q20+Q21+Q19</f>
    </oc>
    <nc r="Q18"/>
  </rcc>
  <rcc rId="6511" sId="4">
    <oc r="R18">
      <f>R20+R21+R19</f>
    </oc>
    <nc r="R18"/>
  </rcc>
  <rcc rId="6512" sId="4">
    <oc r="S18">
      <f>S20+S21+S19</f>
    </oc>
    <nc r="S18"/>
  </rcc>
  <rcc rId="6513" sId="4">
    <oc r="T18">
      <f>T20+T21+T19</f>
    </oc>
    <nc r="T18"/>
  </rcc>
  <rcc rId="6514" sId="4">
    <oc r="U18">
      <f>U20+U21+U19</f>
    </oc>
    <nc r="U18"/>
  </rcc>
  <rcc rId="6515" sId="4">
    <oc r="V18">
      <f>V20+V21+V19</f>
    </oc>
    <nc r="V18"/>
  </rcc>
  <rcc rId="6516" sId="4">
    <oc r="W18">
      <f>W20+W21+W19</f>
    </oc>
    <nc r="W18"/>
  </rcc>
  <rcc rId="6517" sId="4">
    <oc r="X18">
      <f>X20+X21+X19</f>
    </oc>
    <nc r="X18"/>
  </rcc>
  <rcc rId="6518" sId="4">
    <oc r="Y18">
      <f>Y20+Y21+Y19</f>
    </oc>
    <nc r="Y18"/>
  </rcc>
  <rcc rId="6519" sId="4">
    <oc r="Z18">
      <f>Z20+Z21+Z19</f>
    </oc>
    <nc r="Z18"/>
  </rcc>
  <rcc rId="6520" sId="4">
    <oc r="AA18">
      <f>AA20+AA21+AA19</f>
    </oc>
    <nc r="AA18"/>
  </rcc>
  <rcc rId="6521" sId="4">
    <oc r="AB18">
      <f>AB20+AB21+AB19</f>
    </oc>
    <nc r="AB18"/>
  </rcc>
  <rcc rId="6522" sId="4">
    <oc r="AC18">
      <f>AC20+AC21+AC19</f>
    </oc>
    <nc r="AC18"/>
  </rcc>
  <rcc rId="6523" sId="4">
    <oc r="AD18">
      <f>AD20+AD21+AD19</f>
    </oc>
    <nc r="AD18"/>
  </rcc>
  <rcc rId="6524" sId="4">
    <oc r="AE18">
      <f>AE20+AE21+AE19</f>
    </oc>
    <nc r="AE18"/>
  </rcc>
  <rcc rId="6525" sId="4">
    <oc r="AF18">
      <f>AF20+AF21+AF19</f>
    </oc>
    <nc r="AF18"/>
  </rcc>
  <rcc rId="6526" sId="4">
    <oc r="AG18">
      <f>AG20+AG21+AG19</f>
    </oc>
    <nc r="AG18"/>
  </rcc>
  <rcc rId="6527" sId="4">
    <oc r="C19" t="inlineStr">
      <is>
        <t>федеральный бюджет</t>
      </is>
    </oc>
    <nc r="C19"/>
  </rcc>
  <rcc rId="6528" sId="4">
    <oc r="D19">
      <f>SUM(J19,L19,N19,P19,R19,T19,V19,X19,Z19,AB19,AD19,AF19)</f>
    </oc>
    <nc r="D19"/>
  </rcc>
  <rcc rId="6529" sId="4">
    <oc r="E19">
      <f>J19</f>
    </oc>
    <nc r="E19"/>
  </rcc>
  <rcc rId="6530" sId="4">
    <oc r="F19">
      <f>G19</f>
    </oc>
    <nc r="F19"/>
  </rcc>
  <rcc rId="6531" sId="4">
    <oc r="G19">
      <f>SUM(K19,M19,O19,Q19,S19,U19,W19,Y19,AA19,AC19,AE19,AG19)</f>
    </oc>
    <nc r="G19"/>
  </rcc>
  <rcc rId="6532" sId="4">
    <oc r="H19">
      <f>IFERROR(G19/D19*100,0)</f>
    </oc>
    <nc r="H19"/>
  </rcc>
  <rcc rId="6533" sId="4">
    <oc r="I19">
      <f>IFERROR(G19/E19*100,0)</f>
    </oc>
    <nc r="I19"/>
  </rcc>
  <rcc rId="6534" sId="4" numFmtId="4">
    <oc r="J19">
      <v>0</v>
    </oc>
    <nc r="J19"/>
  </rcc>
  <rcc rId="6535" sId="4" numFmtId="4">
    <oc r="K19">
      <v>0</v>
    </oc>
    <nc r="K19"/>
  </rcc>
  <rcc rId="6536" sId="4" numFmtId="4">
    <oc r="L19">
      <v>0</v>
    </oc>
    <nc r="L19"/>
  </rcc>
  <rcc rId="6537" sId="4" numFmtId="4">
    <oc r="M19">
      <v>0</v>
    </oc>
    <nc r="M19"/>
  </rcc>
  <rcc rId="6538" sId="4" numFmtId="4">
    <oc r="N19">
      <v>0</v>
    </oc>
    <nc r="N19"/>
  </rcc>
  <rcc rId="6539" sId="4" numFmtId="4">
    <oc r="O19">
      <v>0</v>
    </oc>
    <nc r="O19"/>
  </rcc>
  <rcc rId="6540" sId="4" numFmtId="4">
    <oc r="P19">
      <v>0</v>
    </oc>
    <nc r="P19"/>
  </rcc>
  <rcc rId="6541" sId="4" numFmtId="4">
    <oc r="Q19">
      <v>0</v>
    </oc>
    <nc r="Q19"/>
  </rcc>
  <rcc rId="6542" sId="4" numFmtId="4">
    <oc r="R19">
      <v>96.4</v>
    </oc>
    <nc r="R19"/>
  </rcc>
  <rcc rId="6543" sId="4" numFmtId="4">
    <oc r="S19">
      <v>0</v>
    </oc>
    <nc r="S19"/>
  </rcc>
  <rcc rId="6544" sId="4" numFmtId="4">
    <oc r="T19">
      <v>0</v>
    </oc>
    <nc r="T19"/>
  </rcc>
  <rcc rId="6545" sId="4" numFmtId="4">
    <oc r="U19">
      <v>0</v>
    </oc>
    <nc r="U19"/>
  </rcc>
  <rcc rId="6546" sId="4" numFmtId="4">
    <oc r="V19">
      <v>0</v>
    </oc>
    <nc r="V19"/>
  </rcc>
  <rcc rId="6547" sId="4" numFmtId="4">
    <oc r="W19">
      <v>0</v>
    </oc>
    <nc r="W19"/>
  </rcc>
  <rcc rId="6548" sId="4" numFmtId="4">
    <oc r="X19">
      <v>0</v>
    </oc>
    <nc r="X19"/>
  </rcc>
  <rcc rId="6549" sId="4" numFmtId="4">
    <oc r="Y19">
      <v>0</v>
    </oc>
    <nc r="Y19"/>
  </rcc>
  <rcc rId="6550" sId="4" numFmtId="4">
    <oc r="Z19">
      <v>0</v>
    </oc>
    <nc r="Z19"/>
  </rcc>
  <rcc rId="6551" sId="4" numFmtId="4">
    <oc r="AA19">
      <v>0</v>
    </oc>
    <nc r="AA19"/>
  </rcc>
  <rcc rId="6552" sId="4" numFmtId="4">
    <oc r="AB19">
      <v>0</v>
    </oc>
    <nc r="AB19"/>
  </rcc>
  <rcc rId="6553" sId="4" numFmtId="4">
    <oc r="AC19">
      <v>0</v>
    </oc>
    <nc r="AC19"/>
  </rcc>
  <rcc rId="6554" sId="4" numFmtId="4">
    <oc r="AD19">
      <v>0</v>
    </oc>
    <nc r="AD19"/>
  </rcc>
  <rcc rId="6555" sId="4" numFmtId="4">
    <oc r="AE19">
      <v>0</v>
    </oc>
    <nc r="AE19"/>
  </rcc>
  <rcc rId="6556" sId="4" numFmtId="4">
    <oc r="AF19">
      <v>0</v>
    </oc>
    <nc r="AF19"/>
  </rcc>
  <rcc rId="6557" sId="4" numFmtId="4">
    <oc r="AG19">
      <v>0</v>
    </oc>
    <nc r="AG19"/>
  </rcc>
  <rcc rId="6558" sId="4">
    <oc r="C20" t="inlineStr">
      <is>
        <t>бюджет автономного округа</t>
      </is>
    </oc>
    <nc r="C20"/>
  </rcc>
  <rcc rId="6559" sId="4">
    <oc r="D20">
      <f>SUM(J20,L20,N20,P20,R20,T20,V20,X20,Z20,AB20,AD20,AF20)</f>
    </oc>
    <nc r="D20"/>
  </rcc>
  <rcc rId="6560" sId="4">
    <oc r="E20">
      <f>J20</f>
    </oc>
    <nc r="E20"/>
  </rcc>
  <rcc rId="6561" sId="4">
    <oc r="F20">
      <f>G20</f>
    </oc>
    <nc r="F20"/>
  </rcc>
  <rcc rId="6562" sId="4">
    <oc r="G20">
      <f>SUM(K20,M20,O20,Q20,S20,U20,W20,Y20,AA20,AC20,AE20,AG20)</f>
    </oc>
    <nc r="G20"/>
  </rcc>
  <rcc rId="6563" sId="4">
    <oc r="H20">
      <f>IFERROR(G20/D20*100,0)</f>
    </oc>
    <nc r="H20"/>
  </rcc>
  <rcc rId="6564" sId="4">
    <oc r="I20">
      <f>IFERROR(G20/E20*100,0)</f>
    </oc>
    <nc r="I20"/>
  </rcc>
  <rcc rId="6565" sId="4" numFmtId="4">
    <oc r="J20">
      <v>0</v>
    </oc>
    <nc r="J20"/>
  </rcc>
  <rcc rId="6566" sId="4" numFmtId="4">
    <oc r="K20">
      <v>0</v>
    </oc>
    <nc r="K20"/>
  </rcc>
  <rcc rId="6567" sId="4" numFmtId="4">
    <oc r="L20">
      <v>0</v>
    </oc>
    <nc r="L20"/>
  </rcc>
  <rcc rId="6568" sId="4" numFmtId="4">
    <oc r="M20">
      <v>0</v>
    </oc>
    <nc r="M20"/>
  </rcc>
  <rcc rId="6569" sId="4" numFmtId="4">
    <oc r="N20">
      <v>0</v>
    </oc>
    <nc r="N20"/>
  </rcc>
  <rcc rId="6570" sId="4" numFmtId="4">
    <oc r="O20">
      <v>0</v>
    </oc>
    <nc r="O20"/>
  </rcc>
  <rcc rId="6571" sId="4" numFmtId="4">
    <oc r="P20">
      <v>0</v>
    </oc>
    <nc r="P20"/>
  </rcc>
  <rcc rId="6572" sId="4" numFmtId="4">
    <oc r="Q20">
      <v>0</v>
    </oc>
    <nc r="Q20"/>
  </rcc>
  <rcc rId="6573" sId="4" numFmtId="4">
    <oc r="R20">
      <v>122.7</v>
    </oc>
    <nc r="R20"/>
  </rcc>
  <rcc rId="6574" sId="4" numFmtId="4">
    <oc r="S20">
      <v>0</v>
    </oc>
    <nc r="S20"/>
  </rcc>
  <rcc rId="6575" sId="4" numFmtId="4">
    <oc r="T20">
      <v>0</v>
    </oc>
    <nc r="T20"/>
  </rcc>
  <rcc rId="6576" sId="4" numFmtId="4">
    <oc r="U20">
      <v>0</v>
    </oc>
    <nc r="U20"/>
  </rcc>
  <rcc rId="6577" sId="4" numFmtId="4">
    <oc r="V20">
      <v>0</v>
    </oc>
    <nc r="V20"/>
  </rcc>
  <rcc rId="6578" sId="4" numFmtId="4">
    <oc r="W20">
      <v>0</v>
    </oc>
    <nc r="W20"/>
  </rcc>
  <rcc rId="6579" sId="4" numFmtId="4">
    <oc r="X20">
      <v>0</v>
    </oc>
    <nc r="X20"/>
  </rcc>
  <rcc rId="6580" sId="4" numFmtId="4">
    <oc r="Y20">
      <v>0</v>
    </oc>
    <nc r="Y20"/>
  </rcc>
  <rcc rId="6581" sId="4" numFmtId="4">
    <oc r="Z20">
      <v>0</v>
    </oc>
    <nc r="Z20"/>
  </rcc>
  <rcc rId="6582" sId="4" numFmtId="4">
    <oc r="AA20">
      <v>0</v>
    </oc>
    <nc r="AA20"/>
  </rcc>
  <rcc rId="6583" sId="4" numFmtId="4">
    <oc r="AB20">
      <v>0</v>
    </oc>
    <nc r="AB20"/>
  </rcc>
  <rcc rId="6584" sId="4" numFmtId="4">
    <oc r="AC20">
      <v>0</v>
    </oc>
    <nc r="AC20"/>
  </rcc>
  <rcc rId="6585" sId="4" numFmtId="4">
    <oc r="AD20">
      <v>0</v>
    </oc>
    <nc r="AD20"/>
  </rcc>
  <rcc rId="6586" sId="4" numFmtId="4">
    <oc r="AE20">
      <v>0</v>
    </oc>
    <nc r="AE20"/>
  </rcc>
  <rcc rId="6587" sId="4" numFmtId="4">
    <oc r="AF20">
      <v>0</v>
    </oc>
    <nc r="AF20"/>
  </rcc>
  <rcc rId="6588" sId="4" numFmtId="4">
    <oc r="AG20">
      <v>0</v>
    </oc>
    <nc r="AG20"/>
  </rcc>
  <rcc rId="6589" sId="4">
    <oc r="C21" t="inlineStr">
      <is>
        <t>бюджет города Когалыма</t>
      </is>
    </oc>
    <nc r="C21"/>
  </rcc>
  <rcc rId="6590" sId="4">
    <oc r="D21">
      <f>SUM(J21,L21,N21,P21,R21,T21,V21,X21,Z21,AB21,AD21,AF21)</f>
    </oc>
    <nc r="D21"/>
  </rcc>
  <rcc rId="6591" sId="4">
    <oc r="E21">
      <f>J21</f>
    </oc>
    <nc r="E21"/>
  </rcc>
  <rcc rId="6592" sId="4">
    <oc r="F21">
      <f>G21</f>
    </oc>
    <nc r="F21"/>
  </rcc>
  <rcc rId="6593" sId="4">
    <oc r="G21">
      <f>SUM(K21,M21,O21,Q21,S21,U21,W21,Y21,AA21,AC21,AE21,AG21)</f>
    </oc>
    <nc r="G21"/>
  </rcc>
  <rcc rId="6594" sId="4">
    <oc r="H21">
      <f>IFERROR(G21/D21*100,0)</f>
    </oc>
    <nc r="H21"/>
  </rcc>
  <rcc rId="6595" sId="4">
    <oc r="I21">
      <f>IFERROR(G21/E21*100,0)</f>
    </oc>
    <nc r="I21"/>
  </rcc>
  <rcc rId="6596" sId="4" numFmtId="4">
    <oc r="J21">
      <v>0</v>
    </oc>
    <nc r="J21"/>
  </rcc>
  <rcc rId="6597" sId="4" numFmtId="4">
    <oc r="K21">
      <v>0</v>
    </oc>
    <nc r="K21"/>
  </rcc>
  <rcc rId="6598" sId="4" numFmtId="4">
    <oc r="L21">
      <v>0</v>
    </oc>
    <nc r="L21"/>
  </rcc>
  <rcc rId="6599" sId="4" numFmtId="4">
    <oc r="M21">
      <v>0</v>
    </oc>
    <nc r="M21"/>
  </rcc>
  <rcc rId="6600" sId="4" numFmtId="4">
    <oc r="N21">
      <v>0</v>
    </oc>
    <nc r="N21"/>
  </rcc>
  <rcc rId="6601" sId="4" numFmtId="4">
    <oc r="O21">
      <v>0</v>
    </oc>
    <nc r="O21"/>
  </rcc>
  <rcc rId="6602" sId="4" numFmtId="4">
    <oc r="P21">
      <v>0</v>
    </oc>
    <nc r="P21"/>
  </rcc>
  <rcc rId="6603" sId="4" numFmtId="4">
    <oc r="Q21">
      <v>0</v>
    </oc>
    <nc r="Q21"/>
  </rcc>
  <rcc rId="6604" sId="4" numFmtId="4">
    <oc r="R21">
      <v>54.774999999999999</v>
    </oc>
    <nc r="R21"/>
  </rcc>
  <rcc rId="6605" sId="4" numFmtId="4">
    <oc r="S21">
      <v>0</v>
    </oc>
    <nc r="S21"/>
  </rcc>
  <rcc rId="6606" sId="4" numFmtId="4">
    <oc r="T21">
      <v>0</v>
    </oc>
    <nc r="T21"/>
  </rcc>
  <rcc rId="6607" sId="4" numFmtId="4">
    <oc r="U21">
      <v>0</v>
    </oc>
    <nc r="U21"/>
  </rcc>
  <rcc rId="6608" sId="4" numFmtId="4">
    <oc r="V21">
      <v>0</v>
    </oc>
    <nc r="V21"/>
  </rcc>
  <rcc rId="6609" sId="4" numFmtId="4">
    <oc r="W21">
      <v>0</v>
    </oc>
    <nc r="W21"/>
  </rcc>
  <rcc rId="6610" sId="4" numFmtId="4">
    <oc r="X21">
      <v>0</v>
    </oc>
    <nc r="X21"/>
  </rcc>
  <rcc rId="6611" sId="4" numFmtId="4">
    <oc r="Y21">
      <v>0</v>
    </oc>
    <nc r="Y21"/>
  </rcc>
  <rcc rId="6612" sId="4" numFmtId="4">
    <oc r="Z21">
      <v>0</v>
    </oc>
    <nc r="Z21"/>
  </rcc>
  <rcc rId="6613" sId="4" numFmtId="4">
    <oc r="AA21">
      <v>0</v>
    </oc>
    <nc r="AA21"/>
  </rcc>
  <rcc rId="6614" sId="4" numFmtId="4">
    <oc r="AB21">
      <v>0</v>
    </oc>
    <nc r="AB21"/>
  </rcc>
  <rcc rId="6615" sId="4" numFmtId="4">
    <oc r="AC21">
      <v>0</v>
    </oc>
    <nc r="AC21"/>
  </rcc>
  <rcc rId="6616" sId="4" numFmtId="4">
    <oc r="AD21">
      <v>0</v>
    </oc>
    <nc r="AD21"/>
  </rcc>
  <rcc rId="6617" sId="4" numFmtId="4">
    <oc r="AE21">
      <v>0</v>
    </oc>
    <nc r="AE21"/>
  </rcc>
  <rcc rId="6618" sId="4" numFmtId="4">
    <oc r="AF21">
      <v>2.5000000000000001E-2</v>
    </oc>
    <nc r="AF21"/>
  </rcc>
  <rcc rId="6619" sId="4" numFmtId="4">
    <oc r="AG21">
      <v>0</v>
    </oc>
    <nc r="AG21"/>
  </rcc>
  <rcc rId="6620" sId="4">
    <oc r="B22" t="inlineStr">
      <is>
        <t>1.2.1. Модернизированы библиотеки в муниципальных образованиях</t>
      </is>
    </oc>
    <nc r="B22"/>
  </rcc>
  <rcc rId="6621" sId="4">
    <oc r="C22" t="inlineStr">
      <is>
        <t>Всего</t>
      </is>
    </oc>
    <nc r="C22"/>
  </rcc>
  <rcc rId="6622" sId="4">
    <oc r="D22">
      <f>D24+D25+D23</f>
    </oc>
    <nc r="D22"/>
  </rcc>
  <rcc rId="6623" sId="4">
    <oc r="E22">
      <f>E24+E25+E23</f>
    </oc>
    <nc r="E22"/>
  </rcc>
  <rcc rId="6624" sId="4">
    <oc r="F22">
      <f>F24+F25+F23</f>
    </oc>
    <nc r="F22"/>
  </rcc>
  <rcc rId="6625" sId="4">
    <oc r="G22">
      <f>G24+G25+G23</f>
    </oc>
    <nc r="G22"/>
  </rcc>
  <rcc rId="6626" sId="4">
    <oc r="H22">
      <f>IFERROR(G22/D22*100,0)</f>
    </oc>
    <nc r="H22"/>
  </rcc>
  <rcc rId="6627" sId="4">
    <oc r="I22">
      <f>IFERROR(G22/E22*100,0)</f>
    </oc>
    <nc r="I22"/>
  </rcc>
  <rcc rId="6628" sId="4">
    <oc r="J22">
      <f>J24+J25+J23</f>
    </oc>
    <nc r="J22"/>
  </rcc>
  <rcc rId="6629" sId="4">
    <oc r="K22">
      <f>K24+K25+K23</f>
    </oc>
    <nc r="K22"/>
  </rcc>
  <rcc rId="6630" sId="4">
    <oc r="L22">
      <f>L24+L25+L23</f>
    </oc>
    <nc r="L22"/>
  </rcc>
  <rcc rId="6631" sId="4">
    <oc r="M22">
      <f>M24+M25+M23</f>
    </oc>
    <nc r="M22"/>
  </rcc>
  <rcc rId="6632" sId="4">
    <oc r="N22">
      <f>N24+N25+N23</f>
    </oc>
    <nc r="N22"/>
  </rcc>
  <rcc rId="6633" sId="4">
    <oc r="O22">
      <f>O24+O25+O23</f>
    </oc>
    <nc r="O22"/>
  </rcc>
  <rcc rId="6634" sId="4">
    <oc r="P22">
      <f>P24+P25+P23</f>
    </oc>
    <nc r="P22"/>
  </rcc>
  <rcc rId="6635" sId="4">
    <oc r="Q22">
      <f>Q24+Q25+Q23</f>
    </oc>
    <nc r="Q22"/>
  </rcc>
  <rcc rId="6636" sId="4">
    <oc r="R22">
      <f>R24+R25+R23</f>
    </oc>
    <nc r="R22"/>
  </rcc>
  <rcc rId="6637" sId="4">
    <oc r="S22">
      <f>S24+S25+S23</f>
    </oc>
    <nc r="S22"/>
  </rcc>
  <rcc rId="6638" sId="4">
    <oc r="T22">
      <f>T24+T25+T23</f>
    </oc>
    <nc r="T22"/>
  </rcc>
  <rcc rId="6639" sId="4">
    <oc r="U22">
      <f>U24+U25+U23</f>
    </oc>
    <nc r="U22"/>
  </rcc>
  <rcc rId="6640" sId="4">
    <oc r="V22">
      <f>V24+V25+V23</f>
    </oc>
    <nc r="V22"/>
  </rcc>
  <rcc rId="6641" sId="4">
    <oc r="W22">
      <f>W24+W25+W23</f>
    </oc>
    <nc r="W22"/>
  </rcc>
  <rcc rId="6642" sId="4">
    <oc r="X22">
      <f>X24+X25+X23</f>
    </oc>
    <nc r="X22"/>
  </rcc>
  <rcc rId="6643" sId="4">
    <oc r="Y22">
      <f>Y24+Y25+Y23</f>
    </oc>
    <nc r="Y22"/>
  </rcc>
  <rcc rId="6644" sId="4">
    <oc r="Z22">
      <f>Z24+Z25+Z23</f>
    </oc>
    <nc r="Z22"/>
  </rcc>
  <rcc rId="6645" sId="4">
    <oc r="AA22">
      <f>AA24+AA25+AA23</f>
    </oc>
    <nc r="AA22"/>
  </rcc>
  <rcc rId="6646" sId="4">
    <oc r="AB22">
      <f>AB24+AB25+AB23</f>
    </oc>
    <nc r="AB22"/>
  </rcc>
  <rcc rId="6647" sId="4">
    <oc r="AC22">
      <f>AC24+AC25+AC23</f>
    </oc>
    <nc r="AC22"/>
  </rcc>
  <rcc rId="6648" sId="4">
    <oc r="AD22">
      <f>AD24+AD25+AD23</f>
    </oc>
    <nc r="AD22"/>
  </rcc>
  <rcc rId="6649" sId="4">
    <oc r="AE22">
      <f>AE24+AE25+AE23</f>
    </oc>
    <nc r="AE22"/>
  </rcc>
  <rcc rId="6650" sId="4">
    <oc r="AF22">
      <f>AF24+AF25+AF23</f>
    </oc>
    <nc r="AF22"/>
  </rcc>
  <rcc rId="6651" sId="4">
    <oc r="AG22">
      <f>AG24+AG25+AG23</f>
    </oc>
    <nc r="AG22"/>
  </rcc>
  <rcc rId="6652" sId="4">
    <oc r="C23" t="inlineStr">
      <is>
        <t>федеральный бюджет</t>
      </is>
    </oc>
    <nc r="C23"/>
  </rcc>
  <rcc rId="6653" sId="4">
    <oc r="D23">
      <f>SUM(J23,L23,N23,P23,R23,T23,V23,X23,Z23,AB23,AD23,AF23)</f>
    </oc>
    <nc r="D23"/>
  </rcc>
  <rcc rId="6654" sId="4">
    <oc r="E23">
      <f>J23</f>
    </oc>
    <nc r="E23"/>
  </rcc>
  <rcc rId="6655" sId="4">
    <oc r="F23">
      <f>G23</f>
    </oc>
    <nc r="F23"/>
  </rcc>
  <rcc rId="6656" sId="4">
    <oc r="G23">
      <f>SUM(K23,M23,O23,Q23,S23,U23,W23,Y23,AA23,AC23,AE23,AG23)</f>
    </oc>
    <nc r="G23"/>
  </rcc>
  <rcc rId="6657" sId="4">
    <oc r="H23">
      <f>IFERROR(G23/D23*100,0)</f>
    </oc>
    <nc r="H23"/>
  </rcc>
  <rcc rId="6658" sId="4">
    <oc r="I23">
      <f>IFERROR(G23/E23*100,0)</f>
    </oc>
    <nc r="I23"/>
  </rcc>
  <rcc rId="6659" sId="4" numFmtId="4">
    <oc r="J23">
      <v>0</v>
    </oc>
    <nc r="J23"/>
  </rcc>
  <rcc rId="6660" sId="4" numFmtId="4">
    <oc r="K23">
      <v>0</v>
    </oc>
    <nc r="K23"/>
  </rcc>
  <rcc rId="6661" sId="4" numFmtId="4">
    <oc r="L23">
      <v>0</v>
    </oc>
    <nc r="L23"/>
  </rcc>
  <rcc rId="6662" sId="4" numFmtId="4">
    <oc r="M23">
      <v>0</v>
    </oc>
    <nc r="M23"/>
  </rcc>
  <rcc rId="6663" sId="4" numFmtId="4">
    <oc r="N23">
      <v>0</v>
    </oc>
    <nc r="N23"/>
  </rcc>
  <rcc rId="6664" sId="4" numFmtId="4">
    <oc r="O23">
      <v>0</v>
    </oc>
    <nc r="O23"/>
  </rcc>
  <rcc rId="6665" sId="4" numFmtId="4">
    <oc r="P23">
      <v>0</v>
    </oc>
    <nc r="P23"/>
  </rcc>
  <rcc rId="6666" sId="4" numFmtId="4">
    <oc r="Q23">
      <v>0</v>
    </oc>
    <nc r="Q23"/>
  </rcc>
  <rcc rId="6667" sId="4" numFmtId="4">
    <oc r="R23">
      <v>0</v>
    </oc>
    <nc r="R23"/>
  </rcc>
  <rcc rId="6668" sId="4" numFmtId="4">
    <oc r="S23">
      <v>0</v>
    </oc>
    <nc r="S23"/>
  </rcc>
  <rcc rId="6669" sId="4" numFmtId="4">
    <oc r="T23">
      <v>0</v>
    </oc>
    <nc r="T23"/>
  </rcc>
  <rcc rId="6670" sId="4" numFmtId="4">
    <oc r="U23">
      <v>0</v>
    </oc>
    <nc r="U23"/>
  </rcc>
  <rcc rId="6671" sId="4" numFmtId="4">
    <oc r="V23">
      <v>0</v>
    </oc>
    <nc r="V23"/>
  </rcc>
  <rcc rId="6672" sId="4" numFmtId="4">
    <oc r="W23">
      <v>0</v>
    </oc>
    <nc r="W23"/>
  </rcc>
  <rcc rId="6673" sId="4" numFmtId="4">
    <oc r="X23">
      <v>0</v>
    </oc>
    <nc r="X23"/>
  </rcc>
  <rcc rId="6674" sId="4" numFmtId="4">
    <oc r="Y23">
      <v>0</v>
    </oc>
    <nc r="Y23"/>
  </rcc>
  <rcc rId="6675" sId="4" numFmtId="4">
    <oc r="Z23">
      <v>0</v>
    </oc>
    <nc r="Z23"/>
  </rcc>
  <rcc rId="6676" sId="4" numFmtId="4">
    <oc r="AA23">
      <v>0</v>
    </oc>
    <nc r="AA23"/>
  </rcc>
  <rcc rId="6677" sId="4" numFmtId="4">
    <oc r="AB23">
      <v>0</v>
    </oc>
    <nc r="AB23"/>
  </rcc>
  <rcc rId="6678" sId="4" numFmtId="4">
    <oc r="AC23">
      <v>0</v>
    </oc>
    <nc r="AC23"/>
  </rcc>
  <rcc rId="6679" sId="4" numFmtId="4">
    <oc r="AD23">
      <v>0</v>
    </oc>
    <nc r="AD23"/>
  </rcc>
  <rcc rId="6680" sId="4" numFmtId="4">
    <oc r="AE23">
      <v>0</v>
    </oc>
    <nc r="AE23"/>
  </rcc>
  <rcc rId="6681" sId="4" numFmtId="4">
    <oc r="AF23">
      <v>0</v>
    </oc>
    <nc r="AF23"/>
  </rcc>
  <rcc rId="6682" sId="4" numFmtId="4">
    <oc r="AG23">
      <v>0</v>
    </oc>
    <nc r="AG23"/>
  </rcc>
  <rcc rId="6683" sId="4">
    <oc r="C24" t="inlineStr">
      <is>
        <t>бюджет автономного округа</t>
      </is>
    </oc>
    <nc r="C24"/>
  </rcc>
  <rcc rId="6684" sId="4">
    <oc r="D24">
      <f>SUM(J24,L24,N24,P24,R24,T24,V24,X24,Z24,AB24,AD24,AF24)</f>
    </oc>
    <nc r="D24"/>
  </rcc>
  <rcc rId="6685" sId="4">
    <oc r="E24">
      <f>J24+L24+N24</f>
    </oc>
    <nc r="E24"/>
  </rcc>
  <rcc rId="6686" sId="4">
    <oc r="F24">
      <f>G24</f>
    </oc>
    <nc r="F24"/>
  </rcc>
  <rcc rId="6687" sId="4">
    <oc r="G24">
      <f>SUM(K24,M24,O24,Q24,S24,U24,W24,Y24,AA24,AC24,AE24,AG24)</f>
    </oc>
    <nc r="G24"/>
  </rcc>
  <rcc rId="6688" sId="4">
    <oc r="H24">
      <f>IFERROR(G24/D24*100,0)</f>
    </oc>
    <nc r="H24"/>
  </rcc>
  <rcc rId="6689" sId="4">
    <oc r="I24">
      <f>IFERROR(G24/E24*100,0)</f>
    </oc>
    <nc r="I24"/>
  </rcc>
  <rcc rId="6690" sId="4" numFmtId="4">
    <oc r="J24">
      <v>0</v>
    </oc>
    <nc r="J24"/>
  </rcc>
  <rcc rId="6691" sId="4" numFmtId="4">
    <oc r="K24">
      <v>0</v>
    </oc>
    <nc r="K24"/>
  </rcc>
  <rcc rId="6692" sId="4" numFmtId="4">
    <oc r="L24">
      <v>0</v>
    </oc>
    <nc r="L24"/>
  </rcc>
  <rcc rId="6693" sId="4" numFmtId="4">
    <oc r="M24">
      <v>0</v>
    </oc>
    <nc r="M24"/>
  </rcc>
  <rcc rId="6694" sId="4" numFmtId="4">
    <oc r="N24">
      <v>10.1</v>
    </oc>
    <nc r="N24"/>
  </rcc>
  <rcc rId="6695" sId="4" numFmtId="4">
    <oc r="O24">
      <v>10.1</v>
    </oc>
    <nc r="O24"/>
  </rcc>
  <rcc rId="6696" sId="4" numFmtId="4">
    <oc r="P24">
      <v>10.1</v>
    </oc>
    <nc r="P24"/>
  </rcc>
  <rcc rId="6697" sId="4" numFmtId="4">
    <oc r="Q24">
      <v>10.1</v>
    </oc>
    <nc r="Q24"/>
  </rcc>
  <rcc rId="6698" sId="4" numFmtId="4">
    <oc r="R24">
      <v>45.66</v>
    </oc>
    <nc r="R24"/>
  </rcc>
  <rcc rId="6699" sId="4" numFmtId="4">
    <oc r="S24">
      <v>0</v>
    </oc>
    <nc r="S24"/>
  </rcc>
  <rcc rId="6700" sId="4" numFmtId="4">
    <oc r="T24">
      <v>10.1</v>
    </oc>
    <nc r="T24"/>
  </rcc>
  <rcc rId="6701" sId="4" numFmtId="4">
    <oc r="U24">
      <v>0</v>
    </oc>
    <nc r="U24"/>
  </rcc>
  <rcc rId="6702" sId="4" numFmtId="4">
    <oc r="V24">
      <v>10.1</v>
    </oc>
    <nc r="V24"/>
  </rcc>
  <rcc rId="6703" sId="4" numFmtId="4">
    <oc r="W24">
      <v>0</v>
    </oc>
    <nc r="W24"/>
  </rcc>
  <rcc rId="6704" sId="4" numFmtId="4">
    <oc r="X24">
      <v>10.1</v>
    </oc>
    <nc r="X24"/>
  </rcc>
  <rcc rId="6705" sId="4" numFmtId="4">
    <oc r="Y24">
      <v>0</v>
    </oc>
    <nc r="Y24"/>
  </rcc>
  <rcc rId="6706" sId="4" numFmtId="4">
    <oc r="Z24">
      <v>10.1</v>
    </oc>
    <nc r="Z24"/>
  </rcc>
  <rcc rId="6707" sId="4" numFmtId="4">
    <oc r="AA24">
      <v>0</v>
    </oc>
    <nc r="AA24"/>
  </rcc>
  <rcc rId="6708" sId="4" numFmtId="4">
    <oc r="AB24">
      <v>10.1</v>
    </oc>
    <nc r="AB24"/>
  </rcc>
  <rcc rId="6709" sId="4" numFmtId="4">
    <oc r="AC24">
      <v>0</v>
    </oc>
    <nc r="AC24"/>
  </rcc>
  <rcc rId="6710" sId="4" numFmtId="4">
    <oc r="AD24">
      <v>10.1</v>
    </oc>
    <nc r="AD24"/>
  </rcc>
  <rcc rId="6711" sId="4" numFmtId="4">
    <oc r="AE24">
      <v>0</v>
    </oc>
    <nc r="AE24"/>
  </rcc>
  <rcc rId="6712" sId="4" numFmtId="4">
    <oc r="AF24">
      <v>20.94</v>
    </oc>
    <nc r="AF24"/>
  </rcc>
  <rcc rId="6713" sId="4" numFmtId="4">
    <oc r="AG24">
      <v>0</v>
    </oc>
    <nc r="AG24"/>
  </rcc>
  <rcc rId="6714" sId="4">
    <oc r="C25" t="inlineStr">
      <is>
        <t>бюджет города Когалыма</t>
      </is>
    </oc>
    <nc r="C25"/>
  </rcc>
  <rcc rId="6715" sId="4">
    <oc r="D25">
      <f>SUM(J25,L25,N25,P25,R25,T25,V25,X25,Z25,AB25,AD25,AF25)</f>
    </oc>
    <nc r="D25"/>
  </rcc>
  <rcc rId="6716" sId="4">
    <oc r="E25">
      <f>J25+L25+N25</f>
    </oc>
    <nc r="E25"/>
  </rcc>
  <rcc rId="6717" sId="4">
    <oc r="F25">
      <f>G25</f>
    </oc>
    <nc r="F25"/>
  </rcc>
  <rcc rId="6718" sId="4">
    <oc r="G25">
      <f>SUM(K25,M25,O25,Q25,S25,U25,W25,Y25,AA25,AC25,AE25,AG25)</f>
    </oc>
    <nc r="G25"/>
  </rcc>
  <rcc rId="6719" sId="4">
    <oc r="H25">
      <f>IFERROR(G25/D25*100,0)</f>
    </oc>
    <nc r="H25"/>
  </rcc>
  <rcc rId="6720" sId="4">
    <oc r="I25">
      <f>IFERROR(G25/E25*100,0)</f>
    </oc>
    <nc r="I25"/>
  </rcc>
  <rcc rId="6721" sId="4" numFmtId="4">
    <oc r="J25">
      <v>0</v>
    </oc>
    <nc r="J25"/>
  </rcc>
  <rcc rId="6722" sId="4" numFmtId="4">
    <oc r="K25">
      <v>0</v>
    </oc>
    <nc r="K25"/>
  </rcc>
  <rcc rId="6723" sId="4" numFmtId="4">
    <oc r="L25">
      <v>11.65</v>
    </oc>
    <nc r="L25"/>
  </rcc>
  <rcc rId="6724" sId="4" numFmtId="4">
    <oc r="M25">
      <v>11.65</v>
    </oc>
    <nc r="M25"/>
  </rcc>
  <rcc rId="6725" sId="4" numFmtId="4">
    <oc r="N25">
      <v>1.55</v>
    </oc>
    <nc r="N25"/>
  </rcc>
  <rcc rId="6726" sId="4" numFmtId="4">
    <oc r="O25">
      <v>1.55</v>
    </oc>
    <nc r="O25"/>
  </rcc>
  <rcc rId="6727" sId="4" numFmtId="4">
    <oc r="P25">
      <v>1.55</v>
    </oc>
    <nc r="P25"/>
  </rcc>
  <rcc rId="6728" sId="4" numFmtId="4">
    <oc r="Q25">
      <v>1.55</v>
    </oc>
    <nc r="Q25"/>
  </rcc>
  <rcc rId="6729" sId="4" numFmtId="4">
    <oc r="R25">
      <v>10.45</v>
    </oc>
    <nc r="R25"/>
  </rcc>
  <rcc rId="6730" sId="4" numFmtId="4">
    <oc r="S25">
      <v>0</v>
    </oc>
    <nc r="S25"/>
  </rcc>
  <rcc rId="6731" sId="4" numFmtId="4">
    <oc r="T25">
      <v>1.55</v>
    </oc>
    <nc r="T25"/>
  </rcc>
  <rcc rId="6732" sId="4" numFmtId="4">
    <oc r="U25">
      <v>0</v>
    </oc>
    <nc r="U25"/>
  </rcc>
  <rcc rId="6733" sId="4" numFmtId="4">
    <oc r="V25">
      <v>1.55</v>
    </oc>
    <nc r="V25"/>
  </rcc>
  <rcc rId="6734" sId="4" numFmtId="4">
    <oc r="W25">
      <v>0</v>
    </oc>
    <nc r="W25"/>
  </rcc>
  <rcc rId="6735" sId="4" numFmtId="4">
    <oc r="X25">
      <v>1.55</v>
    </oc>
    <nc r="X25"/>
  </rcc>
  <rcc rId="6736" sId="4" numFmtId="4">
    <oc r="Y25">
      <v>0</v>
    </oc>
    <nc r="Y25"/>
  </rcc>
  <rcc rId="6737" sId="4" numFmtId="4">
    <oc r="Z25">
      <v>1.55</v>
    </oc>
    <nc r="Z25"/>
  </rcc>
  <rcc rId="6738" sId="4" numFmtId="4">
    <oc r="AA25">
      <v>0</v>
    </oc>
    <nc r="AA25"/>
  </rcc>
  <rcc rId="6739" sId="4" numFmtId="4">
    <oc r="AB25">
      <v>1.55</v>
    </oc>
    <nc r="AB25"/>
  </rcc>
  <rcc rId="6740" sId="4" numFmtId="4">
    <oc r="AC25">
      <v>0</v>
    </oc>
    <nc r="AC25"/>
  </rcc>
  <rcc rId="6741" sId="4" numFmtId="4">
    <oc r="AD25">
      <v>1.55</v>
    </oc>
    <nc r="AD25"/>
  </rcc>
  <rcc rId="6742" sId="4" numFmtId="4">
    <oc r="AE25">
      <v>0</v>
    </oc>
    <nc r="AE25"/>
  </rcc>
  <rcc rId="6743" sId="4" numFmtId="4">
    <oc r="AF25">
      <v>2.4</v>
    </oc>
    <nc r="AF25"/>
  </rcc>
  <rcc rId="6744" sId="4" numFmtId="4">
    <oc r="AG25">
      <v>0</v>
    </oc>
    <nc r="AG25"/>
  </rcc>
  <rcc rId="6745" sId="4">
    <oc r="B26" t="inlineStr">
      <is>
        <t>1.2.2.   Подключены общедоступные библиотеки в муниципальных образованиях к сети Интернет
и развита система библиотечного дела с учетом задачи расширения информационных
технологий и оцифровки всего</t>
      </is>
    </oc>
    <nc r="B26"/>
  </rcc>
  <rcc rId="6746" sId="4">
    <oc r="C26" t="inlineStr">
      <is>
        <t>Всего</t>
      </is>
    </oc>
    <nc r="C26"/>
  </rcc>
  <rcc rId="6747" sId="4">
    <oc r="D26">
      <f>D28+D29+D27</f>
    </oc>
    <nc r="D26"/>
  </rcc>
  <rcc rId="6748" sId="4">
    <oc r="E26">
      <f>E28+E29+E27</f>
    </oc>
    <nc r="E26"/>
  </rcc>
  <rcc rId="6749" sId="4">
    <oc r="F26">
      <f>F28+F29+F27</f>
    </oc>
    <nc r="F26"/>
  </rcc>
  <rcc rId="6750" sId="4">
    <oc r="G26">
      <f>G28+G29+G27</f>
    </oc>
    <nc r="G26"/>
  </rcc>
  <rcc rId="6751" sId="4">
    <oc r="H26">
      <f>IFERROR(G26/D26*100,0)</f>
    </oc>
    <nc r="H26"/>
  </rcc>
  <rcc rId="6752" sId="4">
    <oc r="I26">
      <f>IFERROR(G26/E26*100,0)</f>
    </oc>
    <nc r="I26"/>
  </rcc>
  <rcc rId="6753" sId="4">
    <oc r="J26">
      <f>J28+J29+J27</f>
    </oc>
    <nc r="J26"/>
  </rcc>
  <rcc rId="6754" sId="4">
    <oc r="K26">
      <f>K28+K29+K27</f>
    </oc>
    <nc r="K26"/>
  </rcc>
  <rcc rId="6755" sId="4">
    <oc r="L26">
      <f>L28+L29+L27</f>
    </oc>
    <nc r="L26"/>
  </rcc>
  <rcc rId="6756" sId="4">
    <oc r="M26">
      <f>M28+M29+M27</f>
    </oc>
    <nc r="M26"/>
  </rcc>
  <rcc rId="6757" sId="4">
    <oc r="N26">
      <f>N28+N29+N27</f>
    </oc>
    <nc r="N26"/>
  </rcc>
  <rcc rId="6758" sId="4">
    <oc r="O26">
      <f>O28+O29+O27</f>
    </oc>
    <nc r="O26"/>
  </rcc>
  <rcc rId="6759" sId="4">
    <oc r="P26">
      <f>P28+P29+P27</f>
    </oc>
    <nc r="P26"/>
  </rcc>
  <rcc rId="6760" sId="4">
    <oc r="Q26">
      <f>Q28+Q29+Q27</f>
    </oc>
    <nc r="Q26"/>
  </rcc>
  <rcc rId="6761" sId="4">
    <oc r="R26">
      <f>R28+R29+R27</f>
    </oc>
    <nc r="R26"/>
  </rcc>
  <rcc rId="6762" sId="4">
    <oc r="S26">
      <f>S28+S29+S27</f>
    </oc>
    <nc r="S26"/>
  </rcc>
  <rcc rId="6763" sId="4">
    <oc r="T26">
      <f>T28+T29+T27</f>
    </oc>
    <nc r="T26"/>
  </rcc>
  <rcc rId="6764" sId="4">
    <oc r="U26">
      <f>U28+U29+U27</f>
    </oc>
    <nc r="U26"/>
  </rcc>
  <rcc rId="6765" sId="4">
    <oc r="V26">
      <f>V28+V29+V27</f>
    </oc>
    <nc r="V26"/>
  </rcc>
  <rcc rId="6766" sId="4">
    <oc r="W26">
      <f>W28+W29+W27</f>
    </oc>
    <nc r="W26"/>
  </rcc>
  <rcc rId="6767" sId="4">
    <oc r="X26">
      <f>X28+X29+X27</f>
    </oc>
    <nc r="X26"/>
  </rcc>
  <rcc rId="6768" sId="4">
    <oc r="Y26">
      <f>Y28+Y29+Y27</f>
    </oc>
    <nc r="Y26"/>
  </rcc>
  <rcc rId="6769" sId="4">
    <oc r="Z26">
      <f>Z28+Z29+Z27</f>
    </oc>
    <nc r="Z26"/>
  </rcc>
  <rcc rId="6770" sId="4">
    <oc r="AA26">
      <f>AA28+AA29+AA27</f>
    </oc>
    <nc r="AA26"/>
  </rcc>
  <rcc rId="6771" sId="4">
    <oc r="AB26">
      <f>AB28+AB29+AB27</f>
    </oc>
    <nc r="AB26"/>
  </rcc>
  <rcc rId="6772" sId="4">
    <oc r="AC26">
      <f>AC28+AC29+AC27</f>
    </oc>
    <nc r="AC26"/>
  </rcc>
  <rcc rId="6773" sId="4">
    <oc r="AD26">
      <f>AD28+AD29+AD27</f>
    </oc>
    <nc r="AD26"/>
  </rcc>
  <rcc rId="6774" sId="4">
    <oc r="AE26">
      <f>AE28+AE29+AE27</f>
    </oc>
    <nc r="AE26"/>
  </rcc>
  <rcc rId="6775" sId="4">
    <oc r="AF26">
      <f>AF28+AF29+AF27</f>
    </oc>
    <nc r="AF26"/>
  </rcc>
  <rcc rId="6776" sId="4">
    <oc r="AG26">
      <f>AG28+AG29+AG27</f>
    </oc>
    <nc r="AG26"/>
  </rcc>
  <rcc rId="6777" sId="4">
    <oc r="AH26" t="inlineStr">
      <is>
        <t>Остаток, в связи с переплатой из месного бюджета в январе и феврале месяцах по выставленным счетам. Остаток будет закрыт в течении текущего года.</t>
      </is>
    </oc>
    <nc r="AH26"/>
  </rcc>
  <rcc rId="6778" sId="4">
    <oc r="C27" t="inlineStr">
      <is>
        <t>федеральный бюджет</t>
      </is>
    </oc>
    <nc r="C27"/>
  </rcc>
  <rcc rId="6779" sId="4">
    <oc r="D27">
      <f>SUM(J27,L27,N27,P27,R27,T27,V27,X27,Z27,AB27,AD27,AF27)</f>
    </oc>
    <nc r="D27"/>
  </rcc>
  <rcc rId="6780" sId="4">
    <oc r="E27">
      <f>J27</f>
    </oc>
    <nc r="E27"/>
  </rcc>
  <rcc rId="6781" sId="4">
    <oc r="F27">
      <f>G27</f>
    </oc>
    <nc r="F27"/>
  </rcc>
  <rcc rId="6782" sId="4">
    <oc r="G27">
      <f>SUM(K27,M27,O27,Q27,S27,U27,W27,Y27,AA27,AC27,AE27,AG27)</f>
    </oc>
    <nc r="G27"/>
  </rcc>
  <rcc rId="6783" sId="4">
    <oc r="H27">
      <f>IFERROR(G27/D27*100,0)</f>
    </oc>
    <nc r="H27"/>
  </rcc>
  <rcc rId="6784" sId="4">
    <oc r="I27">
      <f>IFERROR(G27/E27*100,0)</f>
    </oc>
    <nc r="I27"/>
  </rcc>
  <rcc rId="6785" sId="4" numFmtId="4">
    <oc r="J27">
      <v>0</v>
    </oc>
    <nc r="J27"/>
  </rcc>
  <rcc rId="6786" sId="4" numFmtId="4">
    <oc r="K27">
      <v>0</v>
    </oc>
    <nc r="K27"/>
  </rcc>
  <rcc rId="6787" sId="4" numFmtId="4">
    <oc r="L27">
      <v>0</v>
    </oc>
    <nc r="L27"/>
  </rcc>
  <rcc rId="6788" sId="4" numFmtId="4">
    <oc r="M27">
      <v>0</v>
    </oc>
    <nc r="M27"/>
  </rcc>
  <rcc rId="6789" sId="4" numFmtId="4">
    <oc r="N27">
      <v>0</v>
    </oc>
    <nc r="N27"/>
  </rcc>
  <rcc rId="6790" sId="4" numFmtId="4">
    <oc r="O27">
      <v>0</v>
    </oc>
    <nc r="O27"/>
  </rcc>
  <rcc rId="6791" sId="4" numFmtId="4">
    <oc r="P27">
      <v>0</v>
    </oc>
    <nc r="P27"/>
  </rcc>
  <rcc rId="6792" sId="4" numFmtId="4">
    <oc r="Q27">
      <v>0</v>
    </oc>
    <nc r="Q27"/>
  </rcc>
  <rcc rId="6793" sId="4" numFmtId="4">
    <oc r="R27">
      <v>0</v>
    </oc>
    <nc r="R27"/>
  </rcc>
  <rcc rId="6794" sId="4" numFmtId="4">
    <oc r="S27">
      <v>0</v>
    </oc>
    <nc r="S27"/>
  </rcc>
  <rcc rId="6795" sId="4" numFmtId="4">
    <oc r="T27">
      <v>0</v>
    </oc>
    <nc r="T27"/>
  </rcc>
  <rcc rId="6796" sId="4" numFmtId="4">
    <oc r="U27">
      <v>0</v>
    </oc>
    <nc r="U27"/>
  </rcc>
  <rcc rId="6797" sId="4" numFmtId="4">
    <oc r="V27">
      <v>0</v>
    </oc>
    <nc r="V27"/>
  </rcc>
  <rcc rId="6798" sId="4" numFmtId="4">
    <oc r="W27">
      <v>0</v>
    </oc>
    <nc r="W27"/>
  </rcc>
  <rcc rId="6799" sId="4" numFmtId="4">
    <oc r="X27">
      <v>0</v>
    </oc>
    <nc r="X27"/>
  </rcc>
  <rcc rId="6800" sId="4" numFmtId="4">
    <oc r="Y27">
      <v>0</v>
    </oc>
    <nc r="Y27"/>
  </rcc>
  <rcc rId="6801" sId="4" numFmtId="4">
    <oc r="Z27">
      <v>0</v>
    </oc>
    <nc r="Z27"/>
  </rcc>
  <rcc rId="6802" sId="4" numFmtId="4">
    <oc r="AA27">
      <v>0</v>
    </oc>
    <nc r="AA27"/>
  </rcc>
  <rcc rId="6803" sId="4" numFmtId="4">
    <oc r="AB27">
      <v>0</v>
    </oc>
    <nc r="AB27"/>
  </rcc>
  <rcc rId="6804" sId="4" numFmtId="4">
    <oc r="AC27">
      <v>0</v>
    </oc>
    <nc r="AC27"/>
  </rcc>
  <rcc rId="6805" sId="4" numFmtId="4">
    <oc r="AD27">
      <v>0</v>
    </oc>
    <nc r="AD27"/>
  </rcc>
  <rcc rId="6806" sId="4" numFmtId="4">
    <oc r="AE27">
      <v>0</v>
    </oc>
    <nc r="AE27"/>
  </rcc>
  <rcc rId="6807" sId="4" numFmtId="4">
    <oc r="AF27">
      <v>0</v>
    </oc>
    <nc r="AF27"/>
  </rcc>
  <rcc rId="6808" sId="4" numFmtId="4">
    <oc r="AG27">
      <v>0</v>
    </oc>
    <nc r="AG27"/>
  </rcc>
  <rcc rId="6809" sId="4">
    <oc r="C28" t="inlineStr">
      <is>
        <t>бюджет автономного округа</t>
      </is>
    </oc>
    <nc r="C28"/>
  </rcc>
  <rcc rId="6810" sId="4">
    <oc r="D28">
      <f>SUM(J28,L28,N28,P28,R28,T28,V28,X28,Z28,AB28,AD28,AF28)</f>
    </oc>
    <nc r="D28"/>
  </rcc>
  <rcc rId="6811" sId="4">
    <oc r="E28">
      <f>J28</f>
    </oc>
    <nc r="E28"/>
  </rcc>
  <rcc rId="6812" sId="4">
    <oc r="F28">
      <f>G28</f>
    </oc>
    <nc r="F28"/>
  </rcc>
  <rcc rId="6813" sId="4">
    <oc r="G28">
      <f>SUM(K28,M28,O28,Q28,S28,U28,W28,Y28,AA28,AC28,AE28,AG28)</f>
    </oc>
    <nc r="G28"/>
  </rcc>
  <rcc rId="6814" sId="4">
    <oc r="H28">
      <f>IFERROR(G28/D28*100,0)</f>
    </oc>
    <nc r="H28"/>
  </rcc>
  <rcc rId="6815" sId="4">
    <oc r="I28">
      <f>IFERROR(G28/E28*100,0)</f>
    </oc>
    <nc r="I28"/>
  </rcc>
  <rcc rId="6816" sId="4" numFmtId="4">
    <oc r="J28">
      <v>0</v>
    </oc>
    <nc r="J28"/>
  </rcc>
  <rcc rId="6817" sId="4" numFmtId="4">
    <oc r="K28">
      <v>0</v>
    </oc>
    <nc r="K28"/>
  </rcc>
  <rcc rId="6818" sId="4" numFmtId="4">
    <oc r="L28">
      <v>0</v>
    </oc>
    <nc r="L28"/>
  </rcc>
  <rcc rId="6819" sId="4" numFmtId="4">
    <oc r="M28">
      <v>0</v>
    </oc>
    <nc r="M28"/>
  </rcc>
  <rcc rId="6820" sId="4" numFmtId="4">
    <oc r="N28">
      <v>0</v>
    </oc>
    <nc r="N28"/>
  </rcc>
  <rcc rId="6821" sId="4" numFmtId="4">
    <oc r="O28">
      <v>0</v>
    </oc>
    <nc r="O28"/>
  </rcc>
  <rcc rId="6822" sId="4" numFmtId="4">
    <oc r="P28">
      <v>2.9</v>
    </oc>
    <nc r="P28"/>
  </rcc>
  <rcc rId="6823" sId="4" numFmtId="4">
    <oc r="Q28">
      <v>2.9</v>
    </oc>
    <nc r="Q28"/>
  </rcc>
  <rcc rId="6824" sId="4" numFmtId="4">
    <oc r="R28">
      <v>68</v>
    </oc>
    <nc r="R28"/>
  </rcc>
  <rcc rId="6825" sId="4" numFmtId="4">
    <oc r="S28">
      <v>0</v>
    </oc>
    <nc r="S28"/>
  </rcc>
  <rcc rId="6826" sId="4" numFmtId="4">
    <oc r="T28">
      <v>12</v>
    </oc>
    <nc r="T28"/>
  </rcc>
  <rcc rId="6827" sId="4" numFmtId="4">
    <oc r="U28">
      <v>0</v>
    </oc>
    <nc r="U28"/>
  </rcc>
  <rcc rId="6828" sId="4" numFmtId="4">
    <oc r="V28">
      <v>12</v>
    </oc>
    <nc r="V28"/>
  </rcc>
  <rcc rId="6829" sId="4" numFmtId="4">
    <oc r="W28">
      <v>0</v>
    </oc>
    <nc r="W28"/>
  </rcc>
  <rcc rId="6830" sId="4" numFmtId="4">
    <oc r="X28">
      <v>12</v>
    </oc>
    <nc r="X28"/>
  </rcc>
  <rcc rId="6831" sId="4" numFmtId="4">
    <oc r="Y28">
      <v>0</v>
    </oc>
    <nc r="Y28"/>
  </rcc>
  <rcc rId="6832" sId="4" numFmtId="4">
    <oc r="Z28">
      <v>79.2</v>
    </oc>
    <nc r="Z28"/>
  </rcc>
  <rcc rId="6833" sId="4" numFmtId="4">
    <oc r="AA28">
      <v>0</v>
    </oc>
    <nc r="AA28"/>
  </rcc>
  <rcc rId="6834" sId="4" numFmtId="4">
    <oc r="AB28">
      <v>12</v>
    </oc>
    <nc r="AB28"/>
  </rcc>
  <rcc rId="6835" sId="4" numFmtId="4">
    <oc r="AC28">
      <v>0</v>
    </oc>
    <nc r="AC28"/>
  </rcc>
  <rcc rId="6836" sId="4" numFmtId="4">
    <oc r="AD28">
      <v>12</v>
    </oc>
    <nc r="AD28"/>
  </rcc>
  <rcc rId="6837" sId="4" numFmtId="4">
    <oc r="AE28">
      <v>0</v>
    </oc>
    <nc r="AE28"/>
  </rcc>
  <rcc rId="6838" sId="4" numFmtId="4">
    <oc r="AF28">
      <v>12</v>
    </oc>
    <nc r="AF28"/>
  </rcc>
  <rcc rId="6839" sId="4" numFmtId="4">
    <oc r="AG28">
      <v>0</v>
    </oc>
    <nc r="AG28"/>
  </rcc>
  <rcc rId="6840" sId="4">
    <oc r="C29" t="inlineStr">
      <is>
        <t>бюджет города Когалыма</t>
      </is>
    </oc>
    <nc r="C29"/>
  </rcc>
  <rcc rId="6841" sId="4">
    <oc r="D29">
      <f>SUM(J29,L29,N29,P29,R29,T29,V29,X29,Z29,AB29,AD29,AF29)</f>
    </oc>
    <nc r="D29"/>
  </rcc>
  <rcc rId="6842" sId="4">
    <oc r="E29">
      <f>J29+L29+N29</f>
    </oc>
    <nc r="E29"/>
  </rcc>
  <rcc rId="6843" sId="4">
    <oc r="F29">
      <f>G29</f>
    </oc>
    <nc r="F29"/>
  </rcc>
  <rcc rId="6844" sId="4">
    <oc r="G29">
      <f>SUM(K29,M29,O29,Q29,S29,U29,W29,Y29,AA29,AC29,AE29,AG29)</f>
    </oc>
    <nc r="G29"/>
  </rcc>
  <rcc rId="6845" sId="4">
    <oc r="H29">
      <f>IFERROR(G29/D29*100,0)</f>
    </oc>
    <nc r="H29"/>
  </rcc>
  <rcc rId="6846" sId="4">
    <oc r="I29">
      <f>IFERROR(G29/E29*100,0)</f>
    </oc>
    <nc r="I29"/>
  </rcc>
  <rcc rId="6847" sId="4" numFmtId="4">
    <oc r="J29">
      <v>0</v>
    </oc>
    <nc r="J29"/>
  </rcc>
  <rcc rId="6848" sId="4" numFmtId="4">
    <oc r="K29">
      <v>0</v>
    </oc>
    <nc r="K29"/>
  </rcc>
  <rcc rId="6849" sId="4" numFmtId="4">
    <oc r="L29">
      <v>0</v>
    </oc>
    <nc r="L29"/>
  </rcc>
  <rcc rId="6850" sId="4" numFmtId="4">
    <oc r="M29">
      <v>0</v>
    </oc>
    <nc r="M29"/>
  </rcc>
  <rcc rId="6851" sId="4" numFmtId="4">
    <oc r="N29">
      <v>9.4</v>
    </oc>
    <nc r="N29"/>
  </rcc>
  <rcc rId="6852" sId="4" numFmtId="4">
    <oc r="O29">
      <v>9.4</v>
    </oc>
    <nc r="O29"/>
  </rcc>
  <rcc rId="6853" sId="4" numFmtId="4">
    <oc r="P29">
      <v>9.8000000000000007</v>
    </oc>
    <nc r="P29"/>
  </rcc>
  <rcc rId="6854" sId="4" numFmtId="4">
    <oc r="Q29">
      <v>7.38</v>
    </oc>
    <nc r="Q29"/>
  </rcc>
  <rcc rId="6855" sId="4" numFmtId="4">
    <oc r="R29">
      <v>14.7</v>
    </oc>
    <nc r="R29"/>
  </rcc>
  <rcc rId="6856" sId="4" numFmtId="4">
    <oc r="S29">
      <v>0</v>
    </oc>
    <nc r="S29"/>
  </rcc>
  <rcc rId="6857" sId="4" numFmtId="4">
    <oc r="T29">
      <v>0.7</v>
    </oc>
    <nc r="T29"/>
  </rcc>
  <rcc rId="6858" sId="4" numFmtId="4">
    <oc r="U29">
      <v>0</v>
    </oc>
    <nc r="U29"/>
  </rcc>
  <rcc rId="6859" sId="4" numFmtId="4">
    <oc r="V29">
      <v>0.7</v>
    </oc>
    <nc r="V29"/>
  </rcc>
  <rcc rId="6860" sId="4" numFmtId="4">
    <oc r="W29">
      <v>0</v>
    </oc>
    <nc r="W29"/>
  </rcc>
  <rcc rId="6861" sId="4" numFmtId="4">
    <oc r="X29">
      <v>0.7</v>
    </oc>
    <nc r="X29"/>
  </rcc>
  <rcc rId="6862" sId="4" numFmtId="4">
    <oc r="Y29">
      <v>0</v>
    </oc>
    <nc r="Y29"/>
  </rcc>
  <rcc rId="6863" sId="4" numFmtId="4">
    <oc r="Z29">
      <v>17.5</v>
    </oc>
    <nc r="Z29"/>
  </rcc>
  <rcc rId="6864" sId="4" numFmtId="4">
    <oc r="AA29">
      <v>0</v>
    </oc>
    <nc r="AA29"/>
  </rcc>
  <rcc rId="6865" sId="4" numFmtId="4">
    <oc r="AB29">
      <v>0.7</v>
    </oc>
    <nc r="AB29"/>
  </rcc>
  <rcc rId="6866" sId="4" numFmtId="4">
    <oc r="AC29">
      <v>0</v>
    </oc>
    <nc r="AC29"/>
  </rcc>
  <rcc rId="6867" sId="4" numFmtId="4">
    <oc r="AD29">
      <v>0.7</v>
    </oc>
    <nc r="AD29"/>
  </rcc>
  <rcc rId="6868" sId="4" numFmtId="4">
    <oc r="AE29">
      <v>0</v>
    </oc>
    <nc r="AE29"/>
  </rcc>
  <rcc rId="6869" sId="4" numFmtId="4">
    <oc r="AF29">
      <v>0.7</v>
    </oc>
    <nc r="AF29"/>
  </rcc>
  <rcc rId="6870" sId="4" numFmtId="4">
    <oc r="AG29">
      <v>0</v>
    </oc>
    <nc r="AG29"/>
  </rcc>
  <rcc rId="6871" sId="4">
    <oc r="A30" t="inlineStr">
      <is>
        <t>РП 1.2</t>
      </is>
    </oc>
    <nc r="A30"/>
  </rcc>
  <rcc rId="6872" sId="4">
    <oc r="B30" t="inlineStr">
      <is>
        <t>Региональный проект «Семейные ценности и инфраструктура культуры»</t>
      </is>
    </oc>
    <nc r="B30"/>
  </rcc>
  <rcc rId="6873" sId="4">
    <oc r="C30" t="inlineStr">
      <is>
        <t>Всего</t>
      </is>
    </oc>
    <nc r="C30"/>
  </rcc>
  <rcc rId="6874" sId="4">
    <oc r="D30">
      <f>D32+D33+D31</f>
    </oc>
    <nc r="D30"/>
  </rcc>
  <rcc rId="6875" sId="4">
    <oc r="E30">
      <f>E32+E33+E31</f>
    </oc>
    <nc r="E30"/>
  </rcc>
  <rcc rId="6876" sId="4">
    <oc r="F30">
      <f>F32+F33+F31</f>
    </oc>
    <nc r="F30"/>
  </rcc>
  <rcc rId="6877" sId="4">
    <oc r="G30">
      <f>G32+G33+G31</f>
    </oc>
    <nc r="G30"/>
  </rcc>
  <rcc rId="6878" sId="4">
    <oc r="H30">
      <f>IFERROR(G30/D30*100,0)</f>
    </oc>
    <nc r="H30"/>
  </rcc>
  <rcc rId="6879" sId="4">
    <oc r="I30">
      <f>IFERROR(G30/E30*100,0)</f>
    </oc>
    <nc r="I30"/>
  </rcc>
  <rcc rId="6880" sId="4">
    <oc r="J30">
      <f>J32+J33+J31</f>
    </oc>
    <nc r="J30"/>
  </rcc>
  <rcc rId="6881" sId="4">
    <oc r="K30">
      <f>K32+K33+K31</f>
    </oc>
    <nc r="K30"/>
  </rcc>
  <rcc rId="6882" sId="4">
    <oc r="L30">
      <f>L32+L33+L31</f>
    </oc>
    <nc r="L30"/>
  </rcc>
  <rcc rId="6883" sId="4">
    <oc r="M30">
      <f>M32+M33+M31</f>
    </oc>
    <nc r="M30"/>
  </rcc>
  <rcc rId="6884" sId="4">
    <oc r="N30">
      <f>N32+N33+N31</f>
    </oc>
    <nc r="N30"/>
  </rcc>
  <rcc rId="6885" sId="4">
    <oc r="O30">
      <f>O32+O33+O31</f>
    </oc>
    <nc r="O30"/>
  </rcc>
  <rcc rId="6886" sId="4">
    <oc r="P30">
      <f>P32+P33+P31</f>
    </oc>
    <nc r="P30"/>
  </rcc>
  <rcc rId="6887" sId="4">
    <oc r="Q30">
      <f>Q32+Q33+Q31</f>
    </oc>
    <nc r="Q30"/>
  </rcc>
  <rcc rId="6888" sId="4">
    <oc r="R30">
      <f>R32+R33+R31</f>
    </oc>
    <nc r="R30"/>
  </rcc>
  <rcc rId="6889" sId="4">
    <oc r="S30">
      <f>S32+S33+S31</f>
    </oc>
    <nc r="S30"/>
  </rcc>
  <rcc rId="6890" sId="4">
    <oc r="T30">
      <f>T32+T33+T31</f>
    </oc>
    <nc r="T30"/>
  </rcc>
  <rcc rId="6891" sId="4">
    <oc r="U30">
      <f>U32+U33+U31</f>
    </oc>
    <nc r="U30"/>
  </rcc>
  <rcc rId="6892" sId="4">
    <oc r="V30">
      <f>V32+V33+V31</f>
    </oc>
    <nc r="V30"/>
  </rcc>
  <rcc rId="6893" sId="4">
    <oc r="W30">
      <f>W32+W33+W31</f>
    </oc>
    <nc r="W30"/>
  </rcc>
  <rcc rId="6894" sId="4">
    <oc r="X30">
      <f>X32+X33+X31</f>
    </oc>
    <nc r="X30"/>
  </rcc>
  <rcc rId="6895" sId="4">
    <oc r="Y30">
      <f>Y32+Y33+Y31</f>
    </oc>
    <nc r="Y30"/>
  </rcc>
  <rcc rId="6896" sId="4">
    <oc r="Z30">
      <f>Z32+Z33+Z31</f>
    </oc>
    <nc r="Z30"/>
  </rcc>
  <rcc rId="6897" sId="4">
    <oc r="AA30">
      <f>AA32+AA33+AA31</f>
    </oc>
    <nc r="AA30"/>
  </rcc>
  <rcc rId="6898" sId="4">
    <oc r="AB30">
      <f>AB32+AB33+AB31</f>
    </oc>
    <nc r="AB30"/>
  </rcc>
  <rcc rId="6899" sId="4">
    <oc r="AC30">
      <f>AC32+AC33+AC31</f>
    </oc>
    <nc r="AC30"/>
  </rcc>
  <rcc rId="6900" sId="4">
    <oc r="AD30">
      <f>AD32+AD33+AD31</f>
    </oc>
    <nc r="AD30"/>
  </rcc>
  <rcc rId="6901" sId="4">
    <oc r="AE30">
      <f>AE32+AE33+AE31</f>
    </oc>
    <nc r="AE30"/>
  </rcc>
  <rcc rId="6902" sId="4">
    <oc r="AF30">
      <f>AF32+AF33+AF31</f>
    </oc>
    <nc r="AF30"/>
  </rcc>
  <rcc rId="6903" sId="4">
    <oc r="AG30">
      <f>AG32+AG33+AG31</f>
    </oc>
    <nc r="AG30"/>
  </rcc>
  <rcc rId="6904" sId="4">
    <oc r="C31" t="inlineStr">
      <is>
        <t>федеральный бюджет</t>
      </is>
    </oc>
    <nc r="C31"/>
  </rcc>
  <rcc rId="6905" sId="4">
    <oc r="D31">
      <f>SUM(J31,L31,N31,P31,R31,T31,V31,X31,Z31,AB31,AD31,AF31)</f>
    </oc>
    <nc r="D31"/>
  </rcc>
  <rcc rId="6906" sId="4">
    <oc r="E31">
      <f>J31</f>
    </oc>
    <nc r="E31"/>
  </rcc>
  <rcc rId="6907" sId="4" numFmtId="4">
    <oc r="F31">
      <v>568.322</v>
    </oc>
    <nc r="F31"/>
  </rcc>
  <rcc rId="6908" sId="4">
    <oc r="G31">
      <f>SUM(K31,M31,O31,Q31,S31,U31,W31,Y31,AA31,AC31,AE31,AG31)</f>
    </oc>
    <nc r="G31"/>
  </rcc>
  <rcc rId="6909" sId="4">
    <oc r="H31">
      <f>IFERROR(G31/D31*100,0)</f>
    </oc>
    <nc r="H31"/>
  </rcc>
  <rcc rId="6910" sId="4">
    <oc r="I31">
      <f>IFERROR(G31/E31*100,0)</f>
    </oc>
    <nc r="I31"/>
  </rcc>
  <rcc rId="6911" sId="4" numFmtId="4">
    <oc r="J31">
      <v>0</v>
    </oc>
    <nc r="J31"/>
  </rcc>
  <rcc rId="6912" sId="4" numFmtId="4">
    <oc r="K31">
      <v>0</v>
    </oc>
    <nc r="K31"/>
  </rcc>
  <rcc rId="6913" sId="4" numFmtId="4">
    <oc r="L31">
      <v>0</v>
    </oc>
    <nc r="L31"/>
  </rcc>
  <rcc rId="6914" sId="4" numFmtId="4">
    <oc r="M31">
      <v>0</v>
    </oc>
    <nc r="M31"/>
  </rcc>
  <rcc rId="6915" sId="4" numFmtId="4">
    <oc r="N31">
      <v>568.322</v>
    </oc>
    <nc r="N31"/>
  </rcc>
  <rcc rId="6916" sId="4" numFmtId="4">
    <oc r="O31">
      <v>568.32000000000005</v>
    </oc>
    <nc r="O31"/>
  </rcc>
  <rcc rId="6917" sId="4" numFmtId="4">
    <oc r="P31">
      <v>592.41</v>
    </oc>
    <nc r="P31"/>
  </rcc>
  <rcc rId="6918" sId="4" numFmtId="4">
    <oc r="Q31">
      <v>592.41</v>
    </oc>
    <nc r="Q31"/>
  </rcc>
  <rcc rId="6919" sId="4" numFmtId="4">
    <oc r="R31">
      <v>5372.5959999999995</v>
    </oc>
    <nc r="R31"/>
  </rcc>
  <rcc rId="6920" sId="4" numFmtId="4">
    <oc r="S31">
      <v>0</v>
    </oc>
    <nc r="S31"/>
  </rcc>
  <rcc rId="6921" sId="4" numFmtId="4">
    <oc r="T31">
      <v>0</v>
    </oc>
    <nc r="T31"/>
  </rcc>
  <rcc rId="6922" sId="4" numFmtId="4">
    <oc r="U31">
      <v>0</v>
    </oc>
    <nc r="U31"/>
  </rcc>
  <rcc rId="6923" sId="4" numFmtId="4">
    <oc r="V31">
      <v>0</v>
    </oc>
    <nc r="V31"/>
  </rcc>
  <rcc rId="6924" sId="4" numFmtId="4">
    <oc r="W31">
      <v>0</v>
    </oc>
    <nc r="W31"/>
  </rcc>
  <rcc rId="6925" sId="4" numFmtId="4">
    <oc r="X31">
      <v>0</v>
    </oc>
    <nc r="X31"/>
  </rcc>
  <rcc rId="6926" sId="4" numFmtId="4">
    <oc r="Y31">
      <v>0</v>
    </oc>
    <nc r="Y31"/>
  </rcc>
  <rcc rId="6927" sId="4" numFmtId="4">
    <oc r="Z31">
      <v>0</v>
    </oc>
    <nc r="Z31"/>
  </rcc>
  <rcc rId="6928" sId="4" numFmtId="4">
    <oc r="AA31">
      <v>0</v>
    </oc>
    <nc r="AA31"/>
  </rcc>
  <rcc rId="6929" sId="4" numFmtId="4">
    <oc r="AB31">
      <v>104.27800000000001</v>
    </oc>
    <nc r="AB31"/>
  </rcc>
  <rcc rId="6930" sId="4" numFmtId="4">
    <oc r="AC31">
      <v>0</v>
    </oc>
    <nc r="AC31"/>
  </rcc>
  <rcc rId="6931" sId="4" numFmtId="4">
    <oc r="AD31">
      <v>0</v>
    </oc>
    <nc r="AD31"/>
  </rcc>
  <rcc rId="6932" sId="4" numFmtId="4">
    <oc r="AE31">
      <v>0</v>
    </oc>
    <nc r="AE31"/>
  </rcc>
  <rcc rId="6933" sId="4" numFmtId="4">
    <oc r="AF31">
      <v>0</v>
    </oc>
    <nc r="AF31"/>
  </rcc>
  <rcc rId="6934" sId="4" numFmtId="4">
    <oc r="AG31">
      <v>0</v>
    </oc>
    <nc r="AG31"/>
  </rcc>
  <rcc rId="6935" sId="4">
    <oc r="C32" t="inlineStr">
      <is>
        <t>бюджет автономного округа</t>
      </is>
    </oc>
    <nc r="C32"/>
  </rcc>
  <rcc rId="6936" sId="4">
    <oc r="D32">
      <f>SUM(J32,L32,N32,P32,R32,T32,V32,X32,Z32,AB32,AD32,AF32)</f>
    </oc>
    <nc r="D32"/>
  </rcc>
  <rcc rId="6937" sId="4">
    <oc r="E32">
      <f>J32</f>
    </oc>
    <nc r="E32"/>
  </rcc>
  <rcc rId="6938" sId="4" numFmtId="4">
    <oc r="F32">
      <v>888.91300000000001</v>
    </oc>
    <nc r="F32"/>
  </rcc>
  <rcc rId="6939" sId="4">
    <oc r="G32">
      <f>SUM(K32,M32,O32,Q32,S32,U32,W32,Y32,AA32,AC32,AE32,AG32)</f>
    </oc>
    <nc r="G32"/>
  </rcc>
  <rcc rId="6940" sId="4">
    <oc r="H32">
      <f>IFERROR(G32/D32*100,0)</f>
    </oc>
    <nc r="H32"/>
  </rcc>
  <rcc rId="6941" sId="4">
    <oc r="I32">
      <f>IFERROR(G32/E32*100,0)</f>
    </oc>
    <nc r="I32"/>
  </rcc>
  <rcc rId="6942" sId="4" numFmtId="4">
    <oc r="J32">
      <v>0</v>
    </oc>
    <nc r="J32"/>
  </rcc>
  <rcc rId="6943" sId="4" numFmtId="4">
    <oc r="K32">
      <v>0</v>
    </oc>
    <nc r="K32"/>
  </rcc>
  <rcc rId="6944" sId="4" numFmtId="4">
    <oc r="L32">
      <v>0</v>
    </oc>
    <nc r="L32"/>
  </rcc>
  <rcc rId="6945" sId="4" numFmtId="4">
    <oc r="M32">
      <v>0</v>
    </oc>
    <nc r="M32"/>
  </rcc>
  <rcc rId="6946" sId="4" numFmtId="4">
    <oc r="N32">
      <v>888.91300000000001</v>
    </oc>
    <nc r="N32"/>
  </rcc>
  <rcc rId="6947" sId="4" numFmtId="4">
    <oc r="O32">
      <v>888.91</v>
    </oc>
    <nc r="O32"/>
  </rcc>
  <rcc rId="6948" sId="4" numFmtId="4">
    <oc r="P32">
      <v>926.58900000000006</v>
    </oc>
    <nc r="P32"/>
  </rcc>
  <rcc rId="6949" sId="4" numFmtId="4">
    <oc r="Q32">
      <v>926.59</v>
    </oc>
    <nc r="Q32"/>
  </rcc>
  <rcc rId="6950" sId="4" numFmtId="4">
    <oc r="R32">
      <v>8403.2870000000003</v>
    </oc>
    <nc r="R32"/>
  </rcc>
  <rcc rId="6951" sId="4" numFmtId="4">
    <oc r="S32">
      <v>0</v>
    </oc>
    <nc r="S32"/>
  </rcc>
  <rcc rId="6952" sId="4" numFmtId="4">
    <oc r="T32">
      <v>0</v>
    </oc>
    <nc r="T32"/>
  </rcc>
  <rcc rId="6953" sId="4" numFmtId="4">
    <oc r="U32">
      <v>0</v>
    </oc>
    <nc r="U32"/>
  </rcc>
  <rcc rId="6954" sId="4" numFmtId="4">
    <oc r="V32">
      <v>0</v>
    </oc>
    <nc r="V32"/>
  </rcc>
  <rcc rId="6955" sId="4" numFmtId="4">
    <oc r="W32">
      <v>0</v>
    </oc>
    <nc r="W32"/>
  </rcc>
  <rcc rId="6956" sId="4" numFmtId="4">
    <oc r="X32">
      <v>0</v>
    </oc>
    <nc r="X32"/>
  </rcc>
  <rcc rId="6957" sId="4" numFmtId="4">
    <oc r="Y32">
      <v>0</v>
    </oc>
    <nc r="Y32"/>
  </rcc>
  <rcc rId="6958" sId="4" numFmtId="4">
    <oc r="Z32">
      <v>0</v>
    </oc>
    <nc r="Z32"/>
  </rcc>
  <rcc rId="6959" sId="4" numFmtId="4">
    <oc r="AA32">
      <v>0</v>
    </oc>
    <nc r="AA32"/>
  </rcc>
  <rcc rId="6960" sId="4" numFmtId="4">
    <oc r="AB32">
      <v>163.101</v>
    </oc>
    <nc r="AB32"/>
  </rcc>
  <rcc rId="6961" sId="4" numFmtId="4">
    <oc r="AC32">
      <v>0</v>
    </oc>
    <nc r="AC32"/>
  </rcc>
  <rcc rId="6962" sId="4" numFmtId="4">
    <oc r="AD32">
      <v>0</v>
    </oc>
    <nc r="AD32"/>
  </rcc>
  <rcc rId="6963" sId="4" numFmtId="4">
    <oc r="AE32">
      <v>0</v>
    </oc>
    <nc r="AE32"/>
  </rcc>
  <rcc rId="6964" sId="4" numFmtId="4">
    <oc r="AF32">
      <v>0</v>
    </oc>
    <nc r="AF32"/>
  </rcc>
  <rcc rId="6965" sId="4" numFmtId="4">
    <oc r="AG32">
      <v>0</v>
    </oc>
    <nc r="AG32"/>
  </rcc>
  <rcc rId="6966" sId="4">
    <oc r="C33" t="inlineStr">
      <is>
        <t>бюджет города Когалыма</t>
      </is>
    </oc>
    <nc r="C33"/>
  </rcc>
  <rcc rId="6967" sId="4">
    <oc r="D33">
      <f>SUM(J33,L33,N33,P33,R33,T33,V33,X33,Z33,AB33,AD33,AF33)</f>
    </oc>
    <nc r="D33"/>
  </rcc>
  <rcc rId="6968" sId="4">
    <oc r="E33">
      <f>J33</f>
    </oc>
    <nc r="E33"/>
  </rcc>
  <rcc rId="6969" sId="4" numFmtId="4">
    <oc r="F33">
      <v>29.739000000000001</v>
    </oc>
    <nc r="F33"/>
  </rcc>
  <rcc rId="6970" sId="4">
    <oc r="G33">
      <f>SUM(K33,M33,O33,Q33,S33,U33,W33,Y33,AA33,AC33,AE33,AG33)</f>
    </oc>
    <nc r="G33"/>
  </rcc>
  <rcc rId="6971" sId="4">
    <oc r="H33">
      <f>IFERROR(G33/D33*100,0)</f>
    </oc>
    <nc r="H33"/>
  </rcc>
  <rcc rId="6972" sId="4">
    <oc r="I33">
      <f>IFERROR(G33/E33*100,0)</f>
    </oc>
    <nc r="I33"/>
  </rcc>
  <rcc rId="6973" sId="4" numFmtId="4">
    <oc r="J33">
      <v>0</v>
    </oc>
    <nc r="J33"/>
  </rcc>
  <rcc rId="6974" sId="4" numFmtId="4">
    <oc r="K33">
      <v>0</v>
    </oc>
    <nc r="K33"/>
  </rcc>
  <rcc rId="6975" sId="4" numFmtId="4">
    <oc r="L33">
      <v>0</v>
    </oc>
    <nc r="L33"/>
  </rcc>
  <rcc rId="6976" sId="4" numFmtId="4">
    <oc r="M33">
      <v>0</v>
    </oc>
    <nc r="M33"/>
  </rcc>
  <rcc rId="6977" sId="4" numFmtId="4">
    <oc r="N33">
      <v>29.739000000000001</v>
    </oc>
    <nc r="N33"/>
  </rcc>
  <rcc rId="6978" sId="4" numFmtId="4">
    <oc r="O33">
      <v>29.74</v>
    </oc>
    <nc r="O33"/>
  </rcc>
  <rcc rId="6979" sId="4" numFmtId="4">
    <oc r="P33">
      <v>31</v>
    </oc>
    <nc r="P33"/>
  </rcc>
  <rcc rId="6980" sId="4" numFmtId="4">
    <oc r="Q33">
      <v>31</v>
    </oc>
    <nc r="Q33"/>
  </rcc>
  <rcc rId="6981" sId="4" numFmtId="4">
    <oc r="R33">
      <v>281.14</v>
    </oc>
    <nc r="R33"/>
  </rcc>
  <rcc rId="6982" sId="4" numFmtId="4">
    <oc r="S33">
      <v>0</v>
    </oc>
    <nc r="S33"/>
  </rcc>
  <rcc rId="6983" sId="4" numFmtId="4">
    <oc r="T33">
      <v>0</v>
    </oc>
    <nc r="T33"/>
  </rcc>
  <rcc rId="6984" sId="4" numFmtId="4">
    <oc r="U33">
      <v>0</v>
    </oc>
    <nc r="U33"/>
  </rcc>
  <rcc rId="6985" sId="4" numFmtId="4">
    <oc r="V33">
      <v>0</v>
    </oc>
    <nc r="V33"/>
  </rcc>
  <rcc rId="6986" sId="4" numFmtId="4">
    <oc r="W33">
      <v>0</v>
    </oc>
    <nc r="W33"/>
  </rcc>
  <rcc rId="6987" sId="4" numFmtId="4">
    <oc r="X33">
      <v>0</v>
    </oc>
    <nc r="X33"/>
  </rcc>
  <rcc rId="6988" sId="4" numFmtId="4">
    <oc r="Y33">
      <v>0</v>
    </oc>
    <nc r="Y33"/>
  </rcc>
  <rcc rId="6989" sId="4" numFmtId="4">
    <oc r="Z33">
      <v>0</v>
    </oc>
    <nc r="Z33"/>
  </rcc>
  <rcc rId="6990" sId="4" numFmtId="4">
    <oc r="AA33">
      <v>0</v>
    </oc>
    <nc r="AA33"/>
  </rcc>
  <rcc rId="6991" sId="4" numFmtId="4">
    <oc r="AB33">
      <v>5.4560000000000004</v>
    </oc>
    <nc r="AB33"/>
  </rcc>
  <rcc rId="6992" sId="4" numFmtId="4">
    <oc r="AC33">
      <v>0</v>
    </oc>
    <nc r="AC33"/>
  </rcc>
  <rcc rId="6993" sId="4" numFmtId="4">
    <oc r="AD33">
      <v>0</v>
    </oc>
    <nc r="AD33"/>
  </rcc>
  <rcc rId="6994" sId="4" numFmtId="4">
    <oc r="AE33">
      <v>0</v>
    </oc>
    <nc r="AE33"/>
  </rcc>
  <rcc rId="6995" sId="4" numFmtId="4">
    <oc r="AF33">
      <v>6.3E-2</v>
    </oc>
    <nc r="AF33"/>
  </rcc>
  <rcc rId="6996" sId="4" numFmtId="4">
    <oc r="AG33">
      <v>0</v>
    </oc>
    <nc r="AG33"/>
  </rcc>
  <rcc rId="6997" sId="4">
    <oc r="A34" t="inlineStr">
      <is>
        <t xml:space="preserve"> 1.1</t>
      </is>
    </oc>
    <nc r="A34"/>
  </rcc>
  <rcc rId="6998" sId="4">
    <oc r="B34" t="inlineStr">
      <is>
        <t>Комплекс процессных мероприятий «Организация и развитие культурной деятельности подведомственных учреждений в сфере культуры», в том числе:</t>
      </is>
    </oc>
    <nc r="B34"/>
  </rcc>
  <rcc rId="6999" sId="4">
    <oc r="C34" t="inlineStr">
      <is>
        <t>Всего</t>
      </is>
    </oc>
    <nc r="C34"/>
  </rcc>
  <rcc rId="7000" sId="4">
    <oc r="D34">
      <f>D36+D35</f>
    </oc>
    <nc r="D34"/>
  </rcc>
  <rcc rId="7001" sId="4">
    <oc r="E34">
      <f>E36+E35</f>
    </oc>
    <nc r="E34"/>
  </rcc>
  <rcc rId="7002" sId="4">
    <oc r="F34">
      <f>F36+F35</f>
    </oc>
    <nc r="F34"/>
  </rcc>
  <rcc rId="7003" sId="4">
    <oc r="G34">
      <f>G36+G35</f>
    </oc>
    <nc r="G34"/>
  </rcc>
  <rcc rId="7004" sId="4">
    <oc r="H34">
      <f>IFERROR(G34/D34*100,0)</f>
    </oc>
    <nc r="H34"/>
  </rcc>
  <rcc rId="7005" sId="4">
    <oc r="I34">
      <f>IFERROR(G34/E34*100,0)</f>
    </oc>
    <nc r="I34"/>
  </rcc>
  <rcc rId="7006" sId="4">
    <oc r="J34">
      <f>J36+J35</f>
    </oc>
    <nc r="J34"/>
  </rcc>
  <rcc rId="7007" sId="4">
    <oc r="K34">
      <f>K36+K35</f>
    </oc>
    <nc r="K34"/>
  </rcc>
  <rcc rId="7008" sId="4">
    <oc r="L34">
      <f>L36+L35</f>
    </oc>
    <nc r="L34"/>
  </rcc>
  <rcc rId="7009" sId="4">
    <oc r="M34">
      <f>M36+M35</f>
    </oc>
    <nc r="M34"/>
  </rcc>
  <rcc rId="7010" sId="4">
    <oc r="N34">
      <f>N36+N35</f>
    </oc>
    <nc r="N34"/>
  </rcc>
  <rcc rId="7011" sId="4">
    <oc r="O34">
      <f>O36+O35</f>
    </oc>
    <nc r="O34"/>
  </rcc>
  <rcc rId="7012" sId="4">
    <oc r="P34">
      <f>P36+P35</f>
    </oc>
    <nc r="P34"/>
  </rcc>
  <rcc rId="7013" sId="4">
    <oc r="Q34">
      <f>Q36+Q35</f>
    </oc>
    <nc r="Q34"/>
  </rcc>
  <rcc rId="7014" sId="4">
    <oc r="R34">
      <f>R36+R35</f>
    </oc>
    <nc r="R34"/>
  </rcc>
  <rcc rId="7015" sId="4">
    <oc r="S34">
      <f>S36+S35</f>
    </oc>
    <nc r="S34"/>
  </rcc>
  <rcc rId="7016" sId="4">
    <oc r="T34">
      <f>T36+T35</f>
    </oc>
    <nc r="T34"/>
  </rcc>
  <rcc rId="7017" sId="4">
    <oc r="U34">
      <f>U36+U35</f>
    </oc>
    <nc r="U34"/>
  </rcc>
  <rcc rId="7018" sId="4">
    <oc r="V34">
      <f>V36+V35</f>
    </oc>
    <nc r="V34"/>
  </rcc>
  <rcc rId="7019" sId="4">
    <oc r="W34">
      <f>W36+W35</f>
    </oc>
    <nc r="W34"/>
  </rcc>
  <rcc rId="7020" sId="4">
    <oc r="X34">
      <f>X36+X35</f>
    </oc>
    <nc r="X34"/>
  </rcc>
  <rcc rId="7021" sId="4">
    <oc r="Y34">
      <f>Y36+Y35</f>
    </oc>
    <nc r="Y34"/>
  </rcc>
  <rcc rId="7022" sId="4">
    <oc r="Z34">
      <f>Z36+Z35</f>
    </oc>
    <nc r="Z34"/>
  </rcc>
  <rcc rId="7023" sId="4">
    <oc r="AA34">
      <f>AA36+AA35</f>
    </oc>
    <nc r="AA34"/>
  </rcc>
  <rcc rId="7024" sId="4">
    <oc r="AB34">
      <f>AB36+AB35</f>
    </oc>
    <nc r="AB34"/>
  </rcc>
  <rcc rId="7025" sId="4">
    <oc r="AC34">
      <f>AC36+AC35</f>
    </oc>
    <nc r="AC34"/>
  </rcc>
  <rcc rId="7026" sId="4">
    <oc r="AD34">
      <f>AD36+AD35</f>
    </oc>
    <nc r="AD34"/>
  </rcc>
  <rcc rId="7027" sId="4">
    <oc r="AE34">
      <f>AE36+AE35</f>
    </oc>
    <nc r="AE34"/>
  </rcc>
  <rcc rId="7028" sId="4">
    <oc r="AF34">
      <f>AF36+AF35</f>
    </oc>
    <nc r="AF34"/>
  </rcc>
  <rcc rId="7029" sId="4">
    <oc r="AG34">
      <f>AG36+AG35</f>
    </oc>
    <nc r="AG34"/>
  </rcc>
  <rcc rId="7030" sId="4">
    <oc r="C35" t="inlineStr">
      <is>
        <t>бюджет города Когалыма</t>
      </is>
    </oc>
    <nc r="C35"/>
  </rcc>
  <rcc rId="7031" sId="4">
    <oc r="D35">
      <f>SUM(J35,L35,N35,P35,R35,T35,V35,X35,Z35,AB35,AD35,AF35)</f>
    </oc>
    <nc r="D35"/>
  </rcc>
  <rcc rId="7032" sId="4">
    <oc r="E35">
      <f>J35</f>
    </oc>
    <nc r="E35"/>
  </rcc>
  <rcc rId="7033" sId="4">
    <oc r="F35">
      <f>G35</f>
    </oc>
    <nc r="F35"/>
  </rcc>
  <rcc rId="7034" sId="4">
    <oc r="G35">
      <f>SUM(K35,M35,O35,Q35,S35,U35,W35,Y35,AA35,AC35,AE35,AG35)</f>
    </oc>
    <nc r="G35"/>
  </rcc>
  <rcc rId="7035" sId="4">
    <oc r="H35">
      <f>IFERROR(G35/D35*100,0)</f>
    </oc>
    <nc r="H35"/>
  </rcc>
  <rcc rId="7036" sId="4">
    <oc r="I35">
      <f>IFERROR(G35/E35*100,0)</f>
    </oc>
    <nc r="I35"/>
  </rcc>
  <rcc rId="7037" sId="4">
    <oc r="J35">
      <f>J38+J69+J76</f>
    </oc>
    <nc r="J35"/>
  </rcc>
  <rcc rId="7038" sId="4">
    <oc r="K35">
      <f>K38+K69+K76</f>
    </oc>
    <nc r="K35"/>
  </rcc>
  <rcc rId="7039" sId="4">
    <oc r="L35">
      <f>L38+L69+L76</f>
    </oc>
    <nc r="L35"/>
  </rcc>
  <rcc rId="7040" sId="4">
    <oc r="M35">
      <f>M38+M69+M76</f>
    </oc>
    <nc r="M35"/>
  </rcc>
  <rcc rId="7041" sId="4">
    <oc r="N35">
      <f>N38+N69+N76</f>
    </oc>
    <nc r="N35"/>
  </rcc>
  <rcc rId="7042" sId="4">
    <oc r="O35">
      <f>O38+O69+O76</f>
    </oc>
    <nc r="O35"/>
  </rcc>
  <rcc rId="7043" sId="4">
    <oc r="P35">
      <f>P38+P69+P76</f>
    </oc>
    <nc r="P35"/>
  </rcc>
  <rcc rId="7044" sId="4">
    <oc r="Q35">
      <f>Q38+Q69+Q76</f>
    </oc>
    <nc r="Q35"/>
  </rcc>
  <rcc rId="7045" sId="4">
    <oc r="R35">
      <f>R38+R69+R76</f>
    </oc>
    <nc r="R35"/>
  </rcc>
  <rcc rId="7046" sId="4">
    <oc r="S35">
      <f>S38+S69+S76</f>
    </oc>
    <nc r="S35"/>
  </rcc>
  <rcc rId="7047" sId="4">
    <oc r="T35">
      <f>T38+T69+T76</f>
    </oc>
    <nc r="T35"/>
  </rcc>
  <rcc rId="7048" sId="4">
    <oc r="U35">
      <f>U38+U69+U76</f>
    </oc>
    <nc r="U35"/>
  </rcc>
  <rcc rId="7049" sId="4">
    <oc r="V35">
      <f>V38+V69+V76</f>
    </oc>
    <nc r="V35"/>
  </rcc>
  <rcc rId="7050" sId="4">
    <oc r="W35">
      <f>W38+W69+W76</f>
    </oc>
    <nc r="W35"/>
  </rcc>
  <rcc rId="7051" sId="4">
    <oc r="X35">
      <f>X38+X69+X76</f>
    </oc>
    <nc r="X35"/>
  </rcc>
  <rcc rId="7052" sId="4">
    <oc r="Y35">
      <f>Y38+Y69+Y76</f>
    </oc>
    <nc r="Y35"/>
  </rcc>
  <rcc rId="7053" sId="4">
    <oc r="Z35">
      <f>Z38+Z69+Z76</f>
    </oc>
    <nc r="Z35"/>
  </rcc>
  <rcc rId="7054" sId="4">
    <oc r="AA35">
      <f>AA38+AA69+AA76</f>
    </oc>
    <nc r="AA35"/>
  </rcc>
  <rcc rId="7055" sId="4">
    <oc r="AB35">
      <f>AB38+AB69+AB76</f>
    </oc>
    <nc r="AB35"/>
  </rcc>
  <rcc rId="7056" sId="4">
    <oc r="AC35">
      <f>AC38+AC69+AC76</f>
    </oc>
    <nc r="AC35"/>
  </rcc>
  <rcc rId="7057" sId="4">
    <oc r="AD35">
      <f>AD38+AD69+AD76</f>
    </oc>
    <nc r="AD35"/>
  </rcc>
  <rcc rId="7058" sId="4">
    <oc r="AE35">
      <f>AE38+AE69+AE76</f>
    </oc>
    <nc r="AE35"/>
  </rcc>
  <rcc rId="7059" sId="4">
    <oc r="AF35">
      <f>AF38+AF69+AF76</f>
    </oc>
    <nc r="AF35"/>
  </rcc>
  <rcc rId="7060" sId="4">
    <oc r="AG35">
      <f>AG38+AG69+AG76</f>
    </oc>
    <nc r="AG35"/>
  </rcc>
  <rcc rId="7061" sId="4">
    <oc r="C36" t="inlineStr">
      <is>
        <t>внебюджетные источики</t>
      </is>
    </oc>
    <nc r="C36"/>
  </rcc>
  <rcc rId="7062" sId="4">
    <oc r="D36">
      <f>SUM(J36,L36,N36,P36,R36,T36,V36,X36,Z36,AB36,AD36,AF36)</f>
    </oc>
    <nc r="D36"/>
  </rcc>
  <rcc rId="7063" sId="4">
    <oc r="E36">
      <f>J36</f>
    </oc>
    <nc r="E36"/>
  </rcc>
  <rcc rId="7064" sId="4">
    <oc r="F36">
      <f>G36</f>
    </oc>
    <nc r="F36"/>
  </rcc>
  <rcc rId="7065" sId="4">
    <oc r="G36">
      <f>SUM(K36,M36,O36,Q36,S36,U36,W36,Y36,AA36,AC36,AE36,AG36)</f>
    </oc>
    <nc r="G36"/>
  </rcc>
  <rcc rId="7066" sId="4">
    <oc r="H36">
      <f>IFERROR(G36/D36*100,0)</f>
    </oc>
    <nc r="H36"/>
  </rcc>
  <rcc rId="7067" sId="4">
    <oc r="I36">
      <f>IFERROR(G36/E36*100,0)</f>
    </oc>
    <nc r="I36"/>
  </rcc>
  <rcc rId="7068" sId="4">
    <oc r="J36">
      <f>J39</f>
    </oc>
    <nc r="J36"/>
  </rcc>
  <rcc rId="7069" sId="4">
    <oc r="K36">
      <f>K39</f>
    </oc>
    <nc r="K36"/>
  </rcc>
  <rcc rId="7070" sId="4">
    <oc r="L36">
      <f>L39</f>
    </oc>
    <nc r="L36"/>
  </rcc>
  <rcc rId="7071" sId="4">
    <oc r="M36">
      <f>M39</f>
    </oc>
    <nc r="M36"/>
  </rcc>
  <rcc rId="7072" sId="4">
    <oc r="N36">
      <f>N39</f>
    </oc>
    <nc r="N36"/>
  </rcc>
  <rcc rId="7073" sId="4">
    <oc r="O36">
      <f>O39</f>
    </oc>
    <nc r="O36"/>
  </rcc>
  <rcc rId="7074" sId="4">
    <oc r="P36">
      <f>P39</f>
    </oc>
    <nc r="P36"/>
  </rcc>
  <rcc rId="7075" sId="4">
    <oc r="Q36">
      <f>Q39</f>
    </oc>
    <nc r="Q36"/>
  </rcc>
  <rcc rId="7076" sId="4">
    <oc r="R36">
      <f>R39</f>
    </oc>
    <nc r="R36"/>
  </rcc>
  <rcc rId="7077" sId="4">
    <oc r="S36">
      <f>S39</f>
    </oc>
    <nc r="S36"/>
  </rcc>
  <rcc rId="7078" sId="4">
    <oc r="T36">
      <f>T39</f>
    </oc>
    <nc r="T36"/>
  </rcc>
  <rcc rId="7079" sId="4">
    <oc r="U36">
      <f>U39</f>
    </oc>
    <nc r="U36"/>
  </rcc>
  <rcc rId="7080" sId="4">
    <oc r="V36">
      <f>V39</f>
    </oc>
    <nc r="V36"/>
  </rcc>
  <rcc rId="7081" sId="4">
    <oc r="W36">
      <f>W39</f>
    </oc>
    <nc r="W36"/>
  </rcc>
  <rcc rId="7082" sId="4">
    <oc r="X36">
      <f>X39</f>
    </oc>
    <nc r="X36"/>
  </rcc>
  <rcc rId="7083" sId="4">
    <oc r="Y36">
      <f>Y39</f>
    </oc>
    <nc r="Y36"/>
  </rcc>
  <rcc rId="7084" sId="4">
    <oc r="Z36">
      <f>Z39</f>
    </oc>
    <nc r="Z36"/>
  </rcc>
  <rcc rId="7085" sId="4">
    <oc r="AA36">
      <f>AA39</f>
    </oc>
    <nc r="AA36"/>
  </rcc>
  <rcc rId="7086" sId="4">
    <oc r="AB36">
      <f>AB39</f>
    </oc>
    <nc r="AB36"/>
  </rcc>
  <rcc rId="7087" sId="4">
    <oc r="AC36">
      <f>AC39</f>
    </oc>
    <nc r="AC36"/>
  </rcc>
  <rcc rId="7088" sId="4">
    <oc r="AD36">
      <f>AD39</f>
    </oc>
    <nc r="AD36"/>
  </rcc>
  <rcc rId="7089" sId="4">
    <oc r="AE36">
      <f>AE39</f>
    </oc>
    <nc r="AE36"/>
  </rcc>
  <rcc rId="7090" sId="4">
    <oc r="AF36">
      <f>AF39</f>
    </oc>
    <nc r="AF36"/>
  </rcc>
  <rcc rId="7091" sId="4">
    <oc r="AG36">
      <f>AG39</f>
    </oc>
    <nc r="AG36"/>
  </rcc>
  <rcc rId="7092" sId="4">
    <oc r="B37" t="inlineStr">
      <is>
        <t>1.1 Мероприятие (результат) «Осуществлены функции и полномочия деятельности бюджетных и автономных учреждений культуры, подведомственных управлению культуры и спорта» всего, в том числе:</t>
      </is>
    </oc>
    <nc r="B37"/>
  </rcc>
  <rcc rId="7093" sId="4">
    <oc r="C37" t="inlineStr">
      <is>
        <t>Всего</t>
      </is>
    </oc>
    <nc r="C37"/>
  </rcc>
  <rcc rId="7094" sId="4">
    <oc r="D37">
      <f>D39+D38</f>
    </oc>
    <nc r="D37"/>
  </rcc>
  <rcc rId="7095" sId="4">
    <oc r="E37">
      <f>E39+E38</f>
    </oc>
    <nc r="E37"/>
  </rcc>
  <rcc rId="7096" sId="4">
    <oc r="F37">
      <f>F39+F38</f>
    </oc>
    <nc r="F37"/>
  </rcc>
  <rcc rId="7097" sId="4">
    <oc r="G37">
      <f>G39+G38</f>
    </oc>
    <nc r="G37"/>
  </rcc>
  <rcc rId="7098" sId="4">
    <oc r="H37">
      <f>IFERROR(G37/D37*100,0)</f>
    </oc>
    <nc r="H37"/>
  </rcc>
  <rcc rId="7099" sId="4">
    <oc r="I37">
      <f>IFERROR(G37/E37*100,0)</f>
    </oc>
    <nc r="I37"/>
  </rcc>
  <rcc rId="7100" sId="4">
    <oc r="J37">
      <f>J39+J38</f>
    </oc>
    <nc r="J37"/>
  </rcc>
  <rcc rId="7101" sId="4">
    <oc r="K37">
      <f>K39+K38</f>
    </oc>
    <nc r="K37"/>
  </rcc>
  <rcc rId="7102" sId="4">
    <oc r="L37">
      <f>L39+L38</f>
    </oc>
    <nc r="L37"/>
  </rcc>
  <rcc rId="7103" sId="4">
    <oc r="M37">
      <f>M39+M38</f>
    </oc>
    <nc r="M37"/>
  </rcc>
  <rcc rId="7104" sId="4">
    <oc r="N37">
      <f>N39+N38</f>
    </oc>
    <nc r="N37"/>
  </rcc>
  <rcc rId="7105" sId="4">
    <oc r="O37">
      <f>O39+O38</f>
    </oc>
    <nc r="O37"/>
  </rcc>
  <rcc rId="7106" sId="4">
    <oc r="P37">
      <f>P39+P38</f>
    </oc>
    <nc r="P37"/>
  </rcc>
  <rcc rId="7107" sId="4">
    <oc r="Q37">
      <f>Q39+Q38</f>
    </oc>
    <nc r="Q37"/>
  </rcc>
  <rcc rId="7108" sId="4">
    <oc r="R37">
      <f>R39+R38</f>
    </oc>
    <nc r="R37"/>
  </rcc>
  <rcc rId="7109" sId="4">
    <oc r="S37">
      <f>S39+S38</f>
    </oc>
    <nc r="S37"/>
  </rcc>
  <rcc rId="7110" sId="4">
    <oc r="T37">
      <f>T39+T38</f>
    </oc>
    <nc r="T37"/>
  </rcc>
  <rcc rId="7111" sId="4">
    <oc r="U37">
      <f>U39+U38</f>
    </oc>
    <nc r="U37"/>
  </rcc>
  <rcc rId="7112" sId="4">
    <oc r="V37">
      <f>V39+V38</f>
    </oc>
    <nc r="V37"/>
  </rcc>
  <rcc rId="7113" sId="4">
    <oc r="W37">
      <f>W39+W38</f>
    </oc>
    <nc r="W37"/>
  </rcc>
  <rcc rId="7114" sId="4">
    <oc r="X37">
      <f>X39+X38</f>
    </oc>
    <nc r="X37"/>
  </rcc>
  <rcc rId="7115" sId="4">
    <oc r="Y37">
      <f>Y39+Y38</f>
    </oc>
    <nc r="Y37"/>
  </rcc>
  <rcc rId="7116" sId="4">
    <oc r="Z37">
      <f>Z39+Z38</f>
    </oc>
    <nc r="Z37"/>
  </rcc>
  <rcc rId="7117" sId="4">
    <oc r="AA37">
      <f>AA39+AA38</f>
    </oc>
    <nc r="AA37"/>
  </rcc>
  <rcc rId="7118" sId="4">
    <oc r="AB37">
      <f>AB39+AB38</f>
    </oc>
    <nc r="AB37"/>
  </rcc>
  <rcc rId="7119" sId="4">
    <oc r="AC37">
      <f>AC39+AC38</f>
    </oc>
    <nc r="AC37"/>
  </rcc>
  <rcc rId="7120" sId="4">
    <oc r="AD37">
      <f>AD39+AD38</f>
    </oc>
    <nc r="AD37"/>
  </rcc>
  <rcc rId="7121" sId="4">
    <oc r="AE37">
      <f>AE39+AE38</f>
    </oc>
    <nc r="AE37"/>
  </rcc>
  <rcc rId="7122" sId="4">
    <oc r="AF37">
      <f>AF39+AF38</f>
    </oc>
    <nc r="AF37"/>
  </rcc>
  <rcc rId="7123" sId="4">
    <oc r="AG37">
      <f>AG39+AG38</f>
    </oc>
    <nc r="AG37"/>
  </rcc>
  <rcc rId="7124" sId="4">
    <oc r="C38" t="inlineStr">
      <is>
        <t>бюджет города Когалыма</t>
      </is>
    </oc>
    <nc r="C38"/>
  </rcc>
  <rcc rId="7125" sId="4">
    <oc r="D38">
      <f>SUM(J38,L38,N38,P38,R38,T38,V38,X38,Z38,AB38,AD38,AF38)</f>
    </oc>
    <nc r="D38"/>
  </rcc>
  <rcc rId="7126" sId="4">
    <oc r="E38">
      <f>J38</f>
    </oc>
    <nc r="E38"/>
  </rcc>
  <rcc rId="7127" sId="4">
    <oc r="F38">
      <f>G38</f>
    </oc>
    <nc r="F38"/>
  </rcc>
  <rcc rId="7128" sId="4">
    <oc r="G38">
      <f>SUM(K38,M38,O38,Q38,S38,U38,W38,Y38,AA38,AC38,AE38,AG38)</f>
    </oc>
    <nc r="G38"/>
  </rcc>
  <rcc rId="7129" sId="4">
    <oc r="H38">
      <f>IFERROR(G38/D38*100,0)</f>
    </oc>
    <nc r="H38"/>
  </rcc>
  <rcc rId="7130" sId="4">
    <oc r="I38">
      <f>IFERROR(G38/E38*100,0)</f>
    </oc>
    <nc r="I38"/>
  </rcc>
  <rcc rId="7131" sId="4">
    <oc r="J38">
      <f>J41+J44+J46+J48+J51+J53+J55+J57+J59+J62+J64+J66</f>
    </oc>
    <nc r="J38"/>
  </rcc>
  <rcc rId="7132" sId="4">
    <oc r="K38">
      <f>K41+K44+K46+K48+K51+K53+K55+K57+K59+K62+K64+K66</f>
    </oc>
    <nc r="K38"/>
  </rcc>
  <rcc rId="7133" sId="4">
    <oc r="L38">
      <f>L41+L44+L46+L48+L51+L53+L55+L57+L59+L62+L64+L66</f>
    </oc>
    <nc r="L38"/>
  </rcc>
  <rcc rId="7134" sId="4">
    <oc r="M38">
      <f>M41+M44+M46+M48+M51+M53+M55+M57+M59+M62+M64+M66</f>
    </oc>
    <nc r="M38"/>
  </rcc>
  <rcc rId="7135" sId="4">
    <oc r="N38">
      <f>N41+N44+N46+N48+N51+N53+N55+N57+N59+N62+N64+N66</f>
    </oc>
    <nc r="N38"/>
  </rcc>
  <rcc rId="7136" sId="4">
    <oc r="O38">
      <f>O41+O44+O46+O48+O51+O53+O55+O57+O59+O62+O64+O66</f>
    </oc>
    <nc r="O38"/>
  </rcc>
  <rcc rId="7137" sId="4">
    <oc r="P38">
      <f>P41+P44+P46+P48+P51+P53+P55+P57+P59+P62+P64+P66</f>
    </oc>
    <nc r="P38"/>
  </rcc>
  <rcc rId="7138" sId="4">
    <oc r="Q38">
      <f>Q41+Q44+Q46+Q48+Q51+Q53+Q55+Q57+Q59+Q62+Q64+Q66</f>
    </oc>
    <nc r="Q38"/>
  </rcc>
  <rcc rId="7139" sId="4">
    <oc r="R38">
      <f>R41+R44+R46+R48+R51+R53+R55+R57+R59+R62+R64+R66</f>
    </oc>
    <nc r="R38"/>
  </rcc>
  <rcc rId="7140" sId="4">
    <oc r="S38">
      <f>S41+S44+S46+S48+S51+S53+S55+S57+S59+S62+S64+S66</f>
    </oc>
    <nc r="S38"/>
  </rcc>
  <rcc rId="7141" sId="4">
    <oc r="T38">
      <f>T41+T44+T46+T48+T51+T53+T55+T57+T59+T62+T64+T66</f>
    </oc>
    <nc r="T38"/>
  </rcc>
  <rcc rId="7142" sId="4">
    <oc r="U38">
      <f>U41+U44+U46+U48+U51+U53+U55+U57+U59+U62+U64+U66</f>
    </oc>
    <nc r="U38"/>
  </rcc>
  <rcc rId="7143" sId="4">
    <oc r="V38">
      <f>V41+V44+V46+V48+V51+V53+V55+V57+V59+V62+V64+V66</f>
    </oc>
    <nc r="V38"/>
  </rcc>
  <rcc rId="7144" sId="4">
    <oc r="W38">
      <f>W41+W44+W46+W48+W51+W53+W55+W57+W59+W62+W64+W66</f>
    </oc>
    <nc r="W38"/>
  </rcc>
  <rcc rId="7145" sId="4">
    <oc r="X38">
      <f>X41+X44+X46+X48+X51+X53+X55+X57+X59+X62+X64+X66</f>
    </oc>
    <nc r="X38"/>
  </rcc>
  <rcc rId="7146" sId="4">
    <oc r="Y38">
      <f>Y41+Y44+Y46+Y48+Y51+Y53+Y55+Y57+Y59+Y62+Y64+Y66</f>
    </oc>
    <nc r="Y38"/>
  </rcc>
  <rcc rId="7147" sId="4">
    <oc r="Z38">
      <f>Z41+Z44+Z46+Z48+Z51+Z53+Z55+Z57+Z59+Z62+Z64+Z66</f>
    </oc>
    <nc r="Z38"/>
  </rcc>
  <rcc rId="7148" sId="4">
    <oc r="AA38">
      <f>AA41+AA44+AA46+AA48+AA51+AA53+AA55+AA57+AA59+AA62+AA64+AA66</f>
    </oc>
    <nc r="AA38"/>
  </rcc>
  <rcc rId="7149" sId="4">
    <oc r="AB38">
      <f>AB41+AB44+AB46+AB48+AB51+AB53+AB55+AB57+AB59+AB62+AB64+AB66</f>
    </oc>
    <nc r="AB38"/>
  </rcc>
  <rcc rId="7150" sId="4">
    <oc r="AC38">
      <f>AC41+AC44+AC46+AC48+AC51+AC53+AC55+AC57+AC59+AC62+AC64+AC66</f>
    </oc>
    <nc r="AC38"/>
  </rcc>
  <rcc rId="7151" sId="4">
    <oc r="AD38">
      <f>AD41+AD44+AD46+AD48+AD51+AD53+AD55+AD57+AD59+AD62+AD64+AD66</f>
    </oc>
    <nc r="AD38"/>
  </rcc>
  <rcc rId="7152" sId="4">
    <oc r="AE38">
      <f>AE41+AE44+AE46+AE48+AE51+AE53+AE55+AE57+AE59+AE62+AE64+AE66</f>
    </oc>
    <nc r="AE38"/>
  </rcc>
  <rcc rId="7153" sId="4">
    <oc r="AF38">
      <f>AF41+AF44+AF46+AF48+AF51+AF53+AF55+AF57+AF59+AF62+AF64+AF66</f>
    </oc>
    <nc r="AF38"/>
  </rcc>
  <rcc rId="7154" sId="4">
    <oc r="AG38">
      <f>AG41+AG44+AG46+AG48+AG51+AG53+AG55+AG57+AG59+AG62+AG64+AG66</f>
    </oc>
    <nc r="AG38"/>
  </rcc>
  <rcc rId="7155" sId="4">
    <oc r="C39" t="inlineStr">
      <is>
        <t>внебюджетные источики</t>
      </is>
    </oc>
    <nc r="C39"/>
  </rcc>
  <rcc rId="7156" sId="4">
    <oc r="D39">
      <f>SUM(J39,L39,N39,P39,R39,T39,V39,X39,Z39,AB39,AD39,AF39)</f>
    </oc>
    <nc r="D39"/>
  </rcc>
  <rcc rId="7157" sId="4">
    <oc r="E39">
      <f>J39</f>
    </oc>
    <nc r="E39"/>
  </rcc>
  <rcc rId="7158" sId="4">
    <oc r="F39">
      <f>G39</f>
    </oc>
    <nc r="F39"/>
  </rcc>
  <rcc rId="7159" sId="4">
    <oc r="G39">
      <f>SUM(K39,M39,O39,Q39,S39,U39,W39,Y39,AA39,AC39,AE39,AG39)</f>
    </oc>
    <nc r="G39"/>
  </rcc>
  <rcc rId="7160" sId="4">
    <oc r="H39">
      <f>IFERROR(G39/D39*100,0)</f>
    </oc>
    <nc r="H39"/>
  </rcc>
  <rcc rId="7161" sId="4">
    <oc r="I39">
      <f>IFERROR(G39/E39*100,0)</f>
    </oc>
    <nc r="I39"/>
  </rcc>
  <rcc rId="7162" sId="4">
    <oc r="J39">
      <f>J42+J49+J60</f>
    </oc>
    <nc r="J39"/>
  </rcc>
  <rcc rId="7163" sId="4">
    <oc r="K39">
      <f>K42+K49+K60</f>
    </oc>
    <nc r="K39"/>
  </rcc>
  <rcc rId="7164" sId="4">
    <oc r="L39">
      <f>L42+L49+L60</f>
    </oc>
    <nc r="L39"/>
  </rcc>
  <rcc rId="7165" sId="4">
    <oc r="M39">
      <f>M42+M49+M60</f>
    </oc>
    <nc r="M39"/>
  </rcc>
  <rcc rId="7166" sId="4">
    <oc r="N39">
      <f>N42+N49+N60</f>
    </oc>
    <nc r="N39"/>
  </rcc>
  <rcc rId="7167" sId="4">
    <oc r="O39">
      <f>O42+O49+O60</f>
    </oc>
    <nc r="O39"/>
  </rcc>
  <rcc rId="7168" sId="4">
    <oc r="P39">
      <f>P42+P49+P60</f>
    </oc>
    <nc r="P39"/>
  </rcc>
  <rcc rId="7169" sId="4">
    <oc r="Q39">
      <f>Q42+Q49+Q60</f>
    </oc>
    <nc r="Q39"/>
  </rcc>
  <rcc rId="7170" sId="4">
    <oc r="R39">
      <f>R42+R49+R60</f>
    </oc>
    <nc r="R39"/>
  </rcc>
  <rcc rId="7171" sId="4">
    <oc r="S39">
      <f>S42+S49+S60</f>
    </oc>
    <nc r="S39"/>
  </rcc>
  <rcc rId="7172" sId="4">
    <oc r="T39">
      <f>T42+T49+T60</f>
    </oc>
    <nc r="T39"/>
  </rcc>
  <rcc rId="7173" sId="4">
    <oc r="U39">
      <f>U42+U49+U60</f>
    </oc>
    <nc r="U39"/>
  </rcc>
  <rcc rId="7174" sId="4">
    <oc r="V39">
      <f>V42+V49+V60</f>
    </oc>
    <nc r="V39"/>
  </rcc>
  <rcc rId="7175" sId="4">
    <oc r="W39">
      <f>W42+W49+W60</f>
    </oc>
    <nc r="W39"/>
  </rcc>
  <rcc rId="7176" sId="4">
    <oc r="X39">
      <f>X42+X49+X60</f>
    </oc>
    <nc r="X39"/>
  </rcc>
  <rcc rId="7177" sId="4">
    <oc r="Y39">
      <f>Y42+Y49+Y60</f>
    </oc>
    <nc r="Y39"/>
  </rcc>
  <rcc rId="7178" sId="4">
    <oc r="Z39">
      <f>Z42+Z49+Z60</f>
    </oc>
    <nc r="Z39"/>
  </rcc>
  <rcc rId="7179" sId="4">
    <oc r="AA39">
      <f>AA42+AA49+AA60</f>
    </oc>
    <nc r="AA39"/>
  </rcc>
  <rcc rId="7180" sId="4">
    <oc r="AB39">
      <f>AB42+AB49+AB60</f>
    </oc>
    <nc r="AB39"/>
  </rcc>
  <rcc rId="7181" sId="4">
    <oc r="AC39">
      <f>AC42+AC49+AC60</f>
    </oc>
    <nc r="AC39"/>
  </rcc>
  <rcc rId="7182" sId="4">
    <oc r="AD39">
      <f>AD42+AD49+AD60</f>
    </oc>
    <nc r="AD39"/>
  </rcc>
  <rcc rId="7183" sId="4">
    <oc r="AE39">
      <f>AE42+AE49+AE60</f>
    </oc>
    <nc r="AE39"/>
  </rcc>
  <rcc rId="7184" sId="4">
    <oc r="AF39">
      <f>AF42+AF49+AF60</f>
    </oc>
    <nc r="AF39"/>
  </rcc>
  <rcc rId="7185" sId="4">
    <oc r="AG39">
      <f>AG42+AG49+AG60</f>
    </oc>
    <nc r="AG39"/>
  </rcc>
  <rcc rId="7186" sId="4">
    <oc r="B40" t="inlineStr">
      <is>
        <t xml:space="preserve">1.1./1.1.1 Обеспечена деятельность (оказаны услуги) общедоступных библиотек города Когалыма </t>
      </is>
    </oc>
    <nc r="B40"/>
  </rcc>
  <rcc rId="7187" sId="4">
    <oc r="C40" t="inlineStr">
      <is>
        <t>Всего</t>
      </is>
    </oc>
    <nc r="C40"/>
  </rcc>
  <rcc rId="7188" sId="4">
    <oc r="D40">
      <f>D42+D41</f>
    </oc>
    <nc r="D40"/>
  </rcc>
  <rcc rId="7189" sId="4">
    <oc r="E40">
      <f>E42+E41</f>
    </oc>
    <nc r="E40"/>
  </rcc>
  <rcc rId="7190" sId="4">
    <oc r="F40">
      <f>F42+F41</f>
    </oc>
    <nc r="F40"/>
  </rcc>
  <rcc rId="7191" sId="4">
    <oc r="G40">
      <f>G42+G41</f>
    </oc>
    <nc r="G40"/>
  </rcc>
  <rcc rId="7192" sId="4">
    <oc r="H40">
      <f>IFERROR(G40/D40*100,0)</f>
    </oc>
    <nc r="H40"/>
  </rcc>
  <rcc rId="7193" sId="4">
    <oc r="I40">
      <f>IFERROR(G40/E40*100,0)</f>
    </oc>
    <nc r="I40"/>
  </rcc>
  <rcc rId="7194" sId="4">
    <oc r="J40">
      <f>J42+J41</f>
    </oc>
    <nc r="J40"/>
  </rcc>
  <rcc rId="7195" sId="4">
    <oc r="K40">
      <f>K42+K41</f>
    </oc>
    <nc r="K40"/>
  </rcc>
  <rcc rId="7196" sId="4">
    <oc r="L40">
      <f>L42+L41</f>
    </oc>
    <nc r="L40"/>
  </rcc>
  <rcc rId="7197" sId="4">
    <oc r="M40">
      <f>M42+M41</f>
    </oc>
    <nc r="M40"/>
  </rcc>
  <rcc rId="7198" sId="4">
    <oc r="N40">
      <f>N42+N41</f>
    </oc>
    <nc r="N40"/>
  </rcc>
  <rcc rId="7199" sId="4">
    <oc r="O40">
      <f>O42+O41</f>
    </oc>
    <nc r="O40"/>
  </rcc>
  <rcc rId="7200" sId="4">
    <oc r="P40">
      <f>P42+P41</f>
    </oc>
    <nc r="P40"/>
  </rcc>
  <rcc rId="7201" sId="4">
    <oc r="Q40">
      <f>Q42+Q41</f>
    </oc>
    <nc r="Q40"/>
  </rcc>
  <rcc rId="7202" sId="4">
    <oc r="R40">
      <f>R42+R41</f>
    </oc>
    <nc r="R40"/>
  </rcc>
  <rcc rId="7203" sId="4">
    <oc r="S40">
      <f>S42+S41</f>
    </oc>
    <nc r="S40"/>
  </rcc>
  <rcc rId="7204" sId="4">
    <oc r="T40">
      <f>T42+T41</f>
    </oc>
    <nc r="T40"/>
  </rcc>
  <rcc rId="7205" sId="4">
    <oc r="U40">
      <f>U42+U41</f>
    </oc>
    <nc r="U40"/>
  </rcc>
  <rcc rId="7206" sId="4">
    <oc r="V40">
      <f>V42+V41</f>
    </oc>
    <nc r="V40"/>
  </rcc>
  <rcc rId="7207" sId="4">
    <oc r="W40">
      <f>W42+W41</f>
    </oc>
    <nc r="W40"/>
  </rcc>
  <rcc rId="7208" sId="4">
    <oc r="X40">
      <f>X42+X41</f>
    </oc>
    <nc r="X40"/>
  </rcc>
  <rcc rId="7209" sId="4">
    <oc r="Y40">
      <f>Y42+Y41</f>
    </oc>
    <nc r="Y40"/>
  </rcc>
  <rcc rId="7210" sId="4">
    <oc r="Z40">
      <f>Z42+Z41</f>
    </oc>
    <nc r="Z40"/>
  </rcc>
  <rcc rId="7211" sId="4">
    <oc r="AA40">
      <f>AA42+AA41</f>
    </oc>
    <nc r="AA40"/>
  </rcc>
  <rcc rId="7212" sId="4">
    <oc r="AB40">
      <f>AB42+AB41</f>
    </oc>
    <nc r="AB40"/>
  </rcc>
  <rcc rId="7213" sId="4">
    <oc r="AC40">
      <f>AC42+AC41</f>
    </oc>
    <nc r="AC40"/>
  </rcc>
  <rcc rId="7214" sId="4">
    <oc r="AD40">
      <f>AD42+AD41</f>
    </oc>
    <nc r="AD40"/>
  </rcc>
  <rcc rId="7215" sId="4">
    <oc r="AE40">
      <f>AE42+AE41</f>
    </oc>
    <nc r="AE40"/>
  </rcc>
  <rcc rId="7216" sId="4">
    <oc r="AF40">
      <f>AF42+AF41</f>
    </oc>
    <nc r="AF40"/>
  </rcc>
  <rcc rId="7217" sId="4">
    <oc r="AG40">
      <f>AG42+AG41</f>
    </oc>
    <nc r="AG40"/>
  </rcc>
  <rcc rId="7218" sId="4">
    <oc r="AH40" t="inlineStr">
      <is>
        <t xml:space="preserve">Отклонение возникло в размере:
- 1,0 т.р -по оплате труда и начисления (наличие больничных листов, а также ср-ва по начислению на ЗП не востребовались, средства будут освоены в течение 2025 году)
- 11,9 т.р.- услуги связи (в учреждении действует режим экономиии на телефонную связь)                                                                                                                                                                                                                                                                                                                                                                                                                                                                                                                                                                                                                                                                                                                                                                                                                                                                           
- 181,0 т.р.-по коммунальным услугам (фактические показания счетчиков);
- 77,0 т.р.-по работам и услугам по содержанию имущества (остаток средств по контрактам: на тех. обслуживание,содержание,тек. ремонт жил. фонда и на производственный контроль. Будет освоен в течение 2025г.)
- 86,73 т.р.- прочие работы, услуги (остаток средств на физ. охрану объекта, командировочные расходы будет освоен в течение 2025г.)
- 159,9 т.р.-увеличение стоимости прочих материальных запасов (остаток средств. в связи с отсутствием документов на оплату будет освоен в течение 2025г.)
- 9,96 т.р. -увеличение стоимости основных средств (остаток средств. в связи с отсутствием документов на оплату будет освоен в течение 2025г.)
- 24,5 т.р.-социальные компенсации персоналу в натуральной форме (остаток средств будет освоен в течение 2025г.)  
- 24,7 т.р.-прочие несоциальные выплаты персоналу в натуральной форме (остаток средств будет освоен в течение 2025г.)                                                                                                                                                                                                                                                                                                                                                                                                                                                                                                                                                                                                                                                                                                                                                                                                                                                                                         </t>
      </is>
    </oc>
    <nc r="AH40"/>
  </rcc>
  <rcc rId="7219" sId="4">
    <oc r="C41" t="inlineStr">
      <is>
        <t>бюджет города Когалыма</t>
      </is>
    </oc>
    <nc r="C41"/>
  </rcc>
  <rcc rId="7220" sId="4">
    <oc r="D41">
      <f>SUM(J41,L41,N41,P41,R41,T41,V41,X41,Z41,AB41,AD41,AF41)</f>
    </oc>
    <nc r="D41"/>
  </rcc>
  <rcc rId="7221" sId="4">
    <oc r="E41">
      <f>J41+L41+N41</f>
    </oc>
    <nc r="E41"/>
  </rcc>
  <rcc rId="7222" sId="4">
    <oc r="F41">
      <f>G41</f>
    </oc>
    <nc r="F41"/>
  </rcc>
  <rcc rId="7223" sId="4">
    <oc r="G41">
      <f>SUM(K41,M41,O41,Q41,S41,U41,W41,Y41,AA41,AC41,AE41,AG41)</f>
    </oc>
    <nc r="G41"/>
  </rcc>
  <rcc rId="7224" sId="4">
    <oc r="H41">
      <f>IFERROR(G41/D41*100,0)</f>
    </oc>
    <nc r="H41"/>
  </rcc>
  <rcc rId="7225" sId="4">
    <oc r="I41">
      <f>IFERROR(G41/E41*100,0)</f>
    </oc>
    <nc r="I41"/>
  </rcc>
  <rcc rId="7226" sId="4" numFmtId="4">
    <oc r="J41">
      <v>2602.3000000000002</v>
    </oc>
    <nc r="J41"/>
  </rcc>
  <rcc rId="7227" sId="4" numFmtId="4">
    <oc r="K41">
      <v>1502.18</v>
    </oc>
    <nc r="K41"/>
  </rcc>
  <rcc rId="7228" sId="4" numFmtId="4">
    <oc r="L41">
      <v>6342.9</v>
    </oc>
    <nc r="L41"/>
  </rcc>
  <rcc rId="7229" sId="4" numFmtId="4">
    <oc r="M41">
      <v>6137.73</v>
    </oc>
    <nc r="M41"/>
  </rcc>
  <rcc rId="7230" sId="4" numFmtId="4">
    <oc r="N41">
      <v>6027.2</v>
    </oc>
    <nc r="N41"/>
  </rcc>
  <rcc rId="7231" sId="4" numFmtId="4">
    <oc r="O41">
      <v>5540.2</v>
    </oc>
    <nc r="O41"/>
  </rcc>
  <rcc rId="7232" sId="4" numFmtId="4">
    <oc r="P41">
      <v>6045</v>
    </oc>
    <nc r="P41"/>
  </rcc>
  <rcc rId="7233" sId="4" numFmtId="4">
    <oc r="Q41">
      <v>7274.08</v>
    </oc>
    <nc r="Q41"/>
  </rcc>
  <rcc rId="7234" sId="4" numFmtId="4">
    <oc r="R41">
      <v>8133.8</v>
    </oc>
    <nc r="R41"/>
  </rcc>
  <rcc rId="7235" sId="4" numFmtId="4">
    <oc r="S41">
      <v>0</v>
    </oc>
    <nc r="S41"/>
  </rcc>
  <rcc rId="7236" sId="4" numFmtId="4">
    <oc r="T41">
      <v>7264.5</v>
    </oc>
    <nc r="T41"/>
  </rcc>
  <rcc rId="7237" sId="4" numFmtId="4">
    <oc r="U41">
      <v>0</v>
    </oc>
    <nc r="U41"/>
  </rcc>
  <rcc rId="7238" sId="4" numFmtId="4">
    <oc r="V41">
      <v>7207.5</v>
    </oc>
    <nc r="V41"/>
  </rcc>
  <rcc rId="7239" sId="4" numFmtId="4">
    <oc r="W41">
      <v>0</v>
    </oc>
    <nc r="W41"/>
  </rcc>
  <rcc rId="7240" sId="4" numFmtId="4">
    <oc r="X41">
      <v>6665</v>
    </oc>
    <nc r="X41"/>
  </rcc>
  <rcc rId="7241" sId="4" numFmtId="4">
    <oc r="Y41">
      <v>0</v>
    </oc>
    <nc r="Y41"/>
  </rcc>
  <rcc rId="7242" sId="4" numFmtId="4">
    <oc r="Z41">
      <v>6040.3</v>
    </oc>
    <nc r="Z41"/>
  </rcc>
  <rcc rId="7243" sId="4" numFmtId="4">
    <oc r="AA41">
      <v>0</v>
    </oc>
    <nc r="AA41"/>
  </rcc>
  <rcc rId="7244" sId="4" numFmtId="4">
    <oc r="AB41">
      <v>5256.5</v>
    </oc>
    <nc r="AB41"/>
  </rcc>
  <rcc rId="7245" sId="4" numFmtId="4">
    <oc r="AC41">
      <v>0</v>
    </oc>
    <nc r="AC41"/>
  </rcc>
  <rcc rId="7246" sId="4" numFmtId="4">
    <oc r="AD41">
      <v>5191</v>
    </oc>
    <nc r="AD41"/>
  </rcc>
  <rcc rId="7247" sId="4" numFmtId="4">
    <oc r="AE41">
      <v>0</v>
    </oc>
    <nc r="AE41"/>
  </rcc>
  <rcc rId="7248" sId="4" numFmtId="4">
    <oc r="AF41">
      <v>9040.5</v>
    </oc>
    <nc r="AF41"/>
  </rcc>
  <rcc rId="7249" sId="4" numFmtId="4">
    <oc r="AG41">
      <v>0</v>
    </oc>
    <nc r="AG41"/>
  </rcc>
  <rcc rId="7250" sId="4">
    <oc r="C42" t="inlineStr">
      <is>
        <t>внебюджетные источики</t>
      </is>
    </oc>
    <nc r="C42"/>
  </rcc>
  <rcc rId="7251" sId="4">
    <oc r="D42">
      <f>SUM(J42,L42,N42,P42,R42,T42,V42,X42,Z42,AB42,AD42,AF42)</f>
    </oc>
    <nc r="D42"/>
  </rcc>
  <rcc rId="7252" sId="4">
    <oc r="E42">
      <f>J42+L42+N42</f>
    </oc>
    <nc r="E42"/>
  </rcc>
  <rcc rId="7253" sId="4">
    <oc r="F42">
      <f>G42</f>
    </oc>
    <nc r="F42"/>
  </rcc>
  <rcc rId="7254" sId="4">
    <oc r="G42">
      <f>SUM(K42,M42,O42,Q42,S42,U42,W42,Y42,AA42,AC42,AE42,AG42)</f>
    </oc>
    <nc r="G42"/>
  </rcc>
  <rcc rId="7255" sId="4">
    <oc r="H42">
      <f>IFERROR(G42/D42*100,0)</f>
    </oc>
    <nc r="H42"/>
  </rcc>
  <rcc rId="7256" sId="4">
    <oc r="I42">
      <f>IFERROR(G42/E42*100,0)</f>
    </oc>
    <nc r="I42"/>
  </rcc>
  <rcc rId="7257" sId="4" numFmtId="4">
    <oc r="J42">
      <v>1.32</v>
    </oc>
    <nc r="J42"/>
  </rcc>
  <rcc rId="7258" sId="4" numFmtId="4">
    <oc r="K42">
      <v>1</v>
    </oc>
    <nc r="K42"/>
  </rcc>
  <rcc rId="7259" sId="4" numFmtId="4">
    <oc r="L42">
      <v>16.5</v>
    </oc>
    <nc r="L42"/>
  </rcc>
  <rcc rId="7260" sId="4" numFmtId="4">
    <oc r="M42">
      <v>0.96</v>
    </oc>
    <nc r="M42"/>
  </rcc>
  <rcc rId="7261" sId="4" numFmtId="4">
    <oc r="N42">
      <v>10.74</v>
    </oc>
    <nc r="N42"/>
  </rcc>
  <rcc rId="7262" sId="4" numFmtId="4">
    <oc r="O42">
      <v>10.91</v>
    </oc>
    <nc r="O42"/>
  </rcc>
  <rcc rId="7263" sId="4" numFmtId="4">
    <oc r="P42">
      <v>21.66</v>
    </oc>
    <nc r="P42"/>
  </rcc>
  <rcc rId="7264" sId="4" numFmtId="4">
    <oc r="Q42">
      <v>5.7</v>
    </oc>
    <nc r="Q42"/>
  </rcc>
  <rcc rId="7265" sId="4" numFmtId="4">
    <oc r="R42">
      <v>1.05</v>
    </oc>
    <nc r="R42"/>
  </rcc>
  <rcc rId="7266" sId="4" numFmtId="4">
    <oc r="S42">
      <v>0</v>
    </oc>
    <nc r="S42"/>
  </rcc>
  <rcc rId="7267" sId="4" numFmtId="4">
    <oc r="T42">
      <v>0</v>
    </oc>
    <nc r="T42"/>
  </rcc>
  <rcc rId="7268" sId="4" numFmtId="4">
    <oc r="U42">
      <v>0</v>
    </oc>
    <nc r="U42"/>
  </rcc>
  <rcc rId="7269" sId="4" numFmtId="4">
    <oc r="V42">
      <v>0</v>
    </oc>
    <nc r="V42"/>
  </rcc>
  <rcc rId="7270" sId="4" numFmtId="4">
    <oc r="W42">
      <v>0</v>
    </oc>
    <nc r="W42"/>
  </rcc>
  <rcc rId="7271" sId="4" numFmtId="4">
    <oc r="X42">
      <v>0</v>
    </oc>
    <nc r="X42"/>
  </rcc>
  <rcc rId="7272" sId="4" numFmtId="4">
    <oc r="Y42">
      <v>0</v>
    </oc>
    <nc r="Y42"/>
  </rcc>
  <rcc rId="7273" sId="4" numFmtId="4">
    <oc r="Z42">
      <v>0.72</v>
    </oc>
    <nc r="Z42"/>
  </rcc>
  <rcc rId="7274" sId="4" numFmtId="4">
    <oc r="AA42">
      <v>0</v>
    </oc>
    <nc r="AA42"/>
  </rcc>
  <rcc rId="7275" sId="4" numFmtId="4">
    <oc r="AB42">
      <v>0.72</v>
    </oc>
    <nc r="AB42"/>
  </rcc>
  <rcc rId="7276" sId="4" numFmtId="4">
    <oc r="AC42">
      <v>0</v>
    </oc>
    <nc r="AC42"/>
  </rcc>
  <rcc rId="7277" sId="4" numFmtId="4">
    <oc r="AD42">
      <v>0.72</v>
    </oc>
    <nc r="AD42"/>
  </rcc>
  <rcc rId="7278" sId="4" numFmtId="4">
    <oc r="AE42">
      <v>0</v>
    </oc>
    <nc r="AE42"/>
  </rcc>
  <rcc rId="7279" sId="4" numFmtId="4">
    <oc r="AF42">
      <v>0.56999999999999995</v>
    </oc>
    <nc r="AF42"/>
  </rcc>
  <rcc rId="7280" sId="4" numFmtId="4">
    <oc r="AG42">
      <v>0</v>
    </oc>
    <nc r="AG42"/>
  </rcc>
  <rcc rId="7281" sId="4">
    <oc r="B43" t="inlineStr">
      <is>
        <t xml:space="preserve">1.1./.1.1.2    Укомплектован книжный фонд города Когалыма </t>
      </is>
    </oc>
    <nc r="B43"/>
  </rcc>
  <rcc rId="7282" sId="4">
    <oc r="C43" t="inlineStr">
      <is>
        <t>Всего</t>
      </is>
    </oc>
    <nc r="C43"/>
  </rcc>
  <rcc rId="7283" sId="4">
    <oc r="D43">
      <f>D44</f>
    </oc>
    <nc r="D43"/>
  </rcc>
  <rcc rId="7284" sId="4">
    <oc r="E43">
      <f>E44</f>
    </oc>
    <nc r="E43"/>
  </rcc>
  <rcc rId="7285" sId="4">
    <oc r="F43">
      <f>G43</f>
    </oc>
    <nc r="F43"/>
  </rcc>
  <rcc rId="7286" sId="4">
    <oc r="G43">
      <f>G44</f>
    </oc>
    <nc r="G43"/>
  </rcc>
  <rcc rId="7287" sId="4">
    <oc r="H43">
      <f>IFERROR(G43/D43*100,0)</f>
    </oc>
    <nc r="H43"/>
  </rcc>
  <rcc rId="7288" sId="4">
    <oc r="I43">
      <f>IFERROR(G43/E43*100,0)</f>
    </oc>
    <nc r="I43"/>
  </rcc>
  <rcc rId="7289" sId="4">
    <oc r="J43">
      <f>J44</f>
    </oc>
    <nc r="J43"/>
  </rcc>
  <rcc rId="7290" sId="4">
    <oc r="K43">
      <f>K44</f>
    </oc>
    <nc r="K43"/>
  </rcc>
  <rcc rId="7291" sId="4">
    <oc r="L43">
      <f>L44</f>
    </oc>
    <nc r="L43"/>
  </rcc>
  <rcc rId="7292" sId="4">
    <oc r="M43">
      <f>M44</f>
    </oc>
    <nc r="M43"/>
  </rcc>
  <rcc rId="7293" sId="4">
    <oc r="N43">
      <f>N44</f>
    </oc>
    <nc r="N43"/>
  </rcc>
  <rcc rId="7294" sId="4">
    <oc r="O43">
      <f>O44</f>
    </oc>
    <nc r="O43"/>
  </rcc>
  <rcc rId="7295" sId="4">
    <oc r="P43">
      <f>P44</f>
    </oc>
    <nc r="P43"/>
  </rcc>
  <rcc rId="7296" sId="4">
    <oc r="Q43">
      <f>Q44</f>
    </oc>
    <nc r="Q43"/>
  </rcc>
  <rcc rId="7297" sId="4">
    <oc r="R43">
      <f>R44</f>
    </oc>
    <nc r="R43"/>
  </rcc>
  <rcc rId="7298" sId="4">
    <oc r="S43">
      <f>S44</f>
    </oc>
    <nc r="S43"/>
  </rcc>
  <rcc rId="7299" sId="4">
    <oc r="T43">
      <f>T44</f>
    </oc>
    <nc r="T43"/>
  </rcc>
  <rcc rId="7300" sId="4">
    <oc r="U43">
      <f>U44</f>
    </oc>
    <nc r="U43"/>
  </rcc>
  <rcc rId="7301" sId="4">
    <oc r="V43">
      <f>V44</f>
    </oc>
    <nc r="V43"/>
  </rcc>
  <rcc rId="7302" sId="4">
    <oc r="W43">
      <f>W44</f>
    </oc>
    <nc r="W43"/>
  </rcc>
  <rcc rId="7303" sId="4">
    <oc r="X43">
      <f>X44</f>
    </oc>
    <nc r="X43"/>
  </rcc>
  <rcc rId="7304" sId="4">
    <oc r="Y43">
      <f>Y44</f>
    </oc>
    <nc r="Y43"/>
  </rcc>
  <rcc rId="7305" sId="4">
    <oc r="Z43">
      <f>Z44</f>
    </oc>
    <nc r="Z43"/>
  </rcc>
  <rcc rId="7306" sId="4">
    <oc r="AA43">
      <f>AA44</f>
    </oc>
    <nc r="AA43"/>
  </rcc>
  <rcc rId="7307" sId="4">
    <oc r="AB43">
      <f>AB44</f>
    </oc>
    <nc r="AB43"/>
  </rcc>
  <rcc rId="7308" sId="4">
    <oc r="AC43">
      <f>AC44</f>
    </oc>
    <nc r="AC43"/>
  </rcc>
  <rcc rId="7309" sId="4">
    <oc r="AD43">
      <f>AD44</f>
    </oc>
    <nc r="AD43"/>
  </rcc>
  <rcc rId="7310" sId="4">
    <oc r="AE43">
      <f>AE44</f>
    </oc>
    <nc r="AE43"/>
  </rcc>
  <rcc rId="7311" sId="4">
    <oc r="AF43">
      <f>AF44</f>
    </oc>
    <nc r="AF43"/>
  </rcc>
  <rcc rId="7312" sId="4">
    <oc r="AG43">
      <f>AG44</f>
    </oc>
    <nc r="AG43"/>
  </rcc>
  <rcc rId="7313" sId="4">
    <oc r="C44" t="inlineStr">
      <is>
        <t>бюджет города Когалыма</t>
      </is>
    </oc>
    <nc r="C44"/>
  </rcc>
  <rcc rId="7314" sId="4">
    <oc r="D44">
      <f>SUM(J44,L44,N44,P44,R44,T44,V44,X44,Z44,AB44,AD44,AF44)</f>
    </oc>
    <nc r="D44"/>
  </rcc>
  <rcc rId="7315" sId="4">
    <oc r="E44">
      <f>J44+L44+N44</f>
    </oc>
    <nc r="E44"/>
  </rcc>
  <rcc rId="7316" sId="4">
    <oc r="F44">
      <f>G44</f>
    </oc>
    <nc r="F44"/>
  </rcc>
  <rcc rId="7317" sId="4">
    <oc r="G44">
      <f>SUM(K44,M44,O44,Q44,S44,U44,W44,Y44,AA44,AC44,AE44,AG44)</f>
    </oc>
    <nc r="G44"/>
  </rcc>
  <rcc rId="7318" sId="4">
    <oc r="H44">
      <f>IFERROR(G44/D44*100,0)</f>
    </oc>
    <nc r="H44"/>
  </rcc>
  <rcc rId="7319" sId="4">
    <oc r="I44">
      <f>IFERROR(G44/E44*100,0)</f>
    </oc>
    <nc r="I44"/>
  </rcc>
  <rcc rId="7320" sId="4" numFmtId="4">
    <oc r="J44">
      <v>0</v>
    </oc>
    <nc r="J44"/>
  </rcc>
  <rcc rId="7321" sId="4" numFmtId="4">
    <oc r="K44">
      <v>0</v>
    </oc>
    <nc r="K44"/>
  </rcc>
  <rcc rId="7322" sId="4" numFmtId="4">
    <oc r="L44">
      <v>200</v>
    </oc>
    <nc r="L44"/>
  </rcc>
  <rcc rId="7323" sId="4" numFmtId="4">
    <oc r="M44">
      <v>200</v>
    </oc>
    <nc r="M44"/>
  </rcc>
  <rcc rId="7324" sId="4" numFmtId="4">
    <oc r="N44">
      <v>250</v>
    </oc>
    <nc r="N44"/>
  </rcc>
  <rcc rId="7325" sId="4" numFmtId="4">
    <oc r="O44">
      <v>250</v>
    </oc>
    <nc r="O44"/>
  </rcc>
  <rcc rId="7326" sId="4" numFmtId="4">
    <oc r="P44">
      <v>0</v>
    </oc>
    <nc r="P44"/>
  </rcc>
  <rcc rId="7327" sId="4" numFmtId="4">
    <oc r="Q44">
      <v>0</v>
    </oc>
    <nc r="Q44"/>
  </rcc>
  <rcc rId="7328" sId="4" numFmtId="4">
    <oc r="R44">
      <v>0</v>
    </oc>
    <nc r="R44"/>
  </rcc>
  <rcc rId="7329" sId="4" numFmtId="4">
    <oc r="S44">
      <v>0</v>
    </oc>
    <nc r="S44"/>
  </rcc>
  <rcc rId="7330" sId="4" numFmtId="4">
    <oc r="T44">
      <v>257.5</v>
    </oc>
    <nc r="T44"/>
  </rcc>
  <rcc rId="7331" sId="4" numFmtId="4">
    <oc r="U44">
      <v>0</v>
    </oc>
    <nc r="U44"/>
  </rcc>
  <rcc rId="7332" sId="4" numFmtId="4">
    <oc r="V44">
      <v>0</v>
    </oc>
    <nc r="V44"/>
  </rcc>
  <rcc rId="7333" sId="4" numFmtId="4">
    <oc r="W44">
      <v>0</v>
    </oc>
    <nc r="W44"/>
  </rcc>
  <rcc rId="7334" sId="4" numFmtId="4">
    <oc r="X44">
      <v>0</v>
    </oc>
    <nc r="X44"/>
  </rcc>
  <rcc rId="7335" sId="4" numFmtId="4">
    <oc r="Y44">
      <v>0</v>
    </oc>
    <nc r="Y44"/>
  </rcc>
  <rcc rId="7336" sId="4" numFmtId="4">
    <oc r="Z44">
      <v>0</v>
    </oc>
    <nc r="Z44"/>
  </rcc>
  <rcc rId="7337" sId="4" numFmtId="4">
    <oc r="AA44">
      <v>0</v>
    </oc>
    <nc r="AA44"/>
  </rcc>
  <rcc rId="7338" sId="4" numFmtId="4">
    <oc r="AB44">
      <v>0</v>
    </oc>
    <nc r="AB44"/>
  </rcc>
  <rcc rId="7339" sId="4" numFmtId="4">
    <oc r="AC44">
      <v>0</v>
    </oc>
    <nc r="AC44"/>
  </rcc>
  <rcc rId="7340" sId="4" numFmtId="4">
    <oc r="AD44">
      <v>0</v>
    </oc>
    <nc r="AD44"/>
  </rcc>
  <rcc rId="7341" sId="4" numFmtId="4">
    <oc r="AE44">
      <v>0</v>
    </oc>
    <nc r="AE44"/>
  </rcc>
  <rcc rId="7342" sId="4" numFmtId="4">
    <oc r="AF44">
      <v>0</v>
    </oc>
    <nc r="AF44"/>
  </rcc>
  <rcc rId="7343" sId="4" numFmtId="4">
    <oc r="AG44">
      <v>0</v>
    </oc>
    <nc r="AG44"/>
  </rcc>
  <rcc rId="7344" sId="4">
    <oc r="B45" t="inlineStr">
      <is>
        <t xml:space="preserve">1.1./.1.1.3    Проведены библиотечные мероприятия, направленные на повышение читательского интереса </t>
      </is>
    </oc>
    <nc r="B45"/>
  </rcc>
  <rcc rId="7345" sId="4">
    <oc r="C45" t="inlineStr">
      <is>
        <t>Всего</t>
      </is>
    </oc>
    <nc r="C45"/>
  </rcc>
  <rcc rId="7346" sId="4">
    <oc r="D45">
      <f>D46</f>
    </oc>
    <nc r="D45"/>
  </rcc>
  <rcc rId="7347" sId="4">
    <oc r="E45">
      <f>E46</f>
    </oc>
    <nc r="E45"/>
  </rcc>
  <rcc rId="7348" sId="4">
    <oc r="F45">
      <f>G45</f>
    </oc>
    <nc r="F45"/>
  </rcc>
  <rcc rId="7349" sId="4">
    <oc r="G45">
      <f>G46</f>
    </oc>
    <nc r="G45"/>
  </rcc>
  <rcc rId="7350" sId="4">
    <oc r="H45">
      <f>IFERROR(G45/D45*100,0)</f>
    </oc>
    <nc r="H45"/>
  </rcc>
  <rcc rId="7351" sId="4">
    <oc r="I45">
      <f>IFERROR(G45/E45*100,0)</f>
    </oc>
    <nc r="I45"/>
  </rcc>
  <rcc rId="7352" sId="4">
    <oc r="J45">
      <f>J46</f>
    </oc>
    <nc r="J45"/>
  </rcc>
  <rcc rId="7353" sId="4">
    <oc r="K45">
      <f>K46</f>
    </oc>
    <nc r="K45"/>
  </rcc>
  <rcc rId="7354" sId="4">
    <oc r="L45">
      <f>L46</f>
    </oc>
    <nc r="L45"/>
  </rcc>
  <rcc rId="7355" sId="4">
    <oc r="M45">
      <f>M46</f>
    </oc>
    <nc r="M45"/>
  </rcc>
  <rcc rId="7356" sId="4">
    <oc r="N45">
      <f>N46</f>
    </oc>
    <nc r="N45"/>
  </rcc>
  <rcc rId="7357" sId="4">
    <oc r="O45">
      <f>O46</f>
    </oc>
    <nc r="O45"/>
  </rcc>
  <rcc rId="7358" sId="4">
    <oc r="P45">
      <f>P46</f>
    </oc>
    <nc r="P45"/>
  </rcc>
  <rcc rId="7359" sId="4">
    <oc r="Q45">
      <f>Q46</f>
    </oc>
    <nc r="Q45"/>
  </rcc>
  <rcc rId="7360" sId="4">
    <oc r="R45">
      <f>R46</f>
    </oc>
    <nc r="R45"/>
  </rcc>
  <rcc rId="7361" sId="4">
    <oc r="S45">
      <f>S46</f>
    </oc>
    <nc r="S45"/>
  </rcc>
  <rcc rId="7362" sId="4">
    <oc r="T45">
      <f>T46</f>
    </oc>
    <nc r="T45"/>
  </rcc>
  <rcc rId="7363" sId="4">
    <oc r="U45">
      <f>U46</f>
    </oc>
    <nc r="U45"/>
  </rcc>
  <rcc rId="7364" sId="4">
    <oc r="V45">
      <f>V46</f>
    </oc>
    <nc r="V45"/>
  </rcc>
  <rcc rId="7365" sId="4">
    <oc r="W45">
      <f>W46</f>
    </oc>
    <nc r="W45"/>
  </rcc>
  <rcc rId="7366" sId="4">
    <oc r="X45">
      <f>X46</f>
    </oc>
    <nc r="X45"/>
  </rcc>
  <rcc rId="7367" sId="4">
    <oc r="Y45">
      <f>Y46</f>
    </oc>
    <nc r="Y45"/>
  </rcc>
  <rcc rId="7368" sId="4">
    <oc r="Z45">
      <f>Z46</f>
    </oc>
    <nc r="Z45"/>
  </rcc>
  <rcc rId="7369" sId="4">
    <oc r="AA45">
      <f>AA46</f>
    </oc>
    <nc r="AA45"/>
  </rcc>
  <rcc rId="7370" sId="4">
    <oc r="AB45">
      <f>AB46</f>
    </oc>
    <nc r="AB45"/>
  </rcc>
  <rcc rId="7371" sId="4">
    <oc r="AC45">
      <f>AC46</f>
    </oc>
    <nc r="AC45"/>
  </rcc>
  <rcc rId="7372" sId="4">
    <oc r="AD45">
      <f>AD46</f>
    </oc>
    <nc r="AD45"/>
  </rcc>
  <rcc rId="7373" sId="4">
    <oc r="AE45">
      <f>AE46</f>
    </oc>
    <nc r="AE45"/>
  </rcc>
  <rcc rId="7374" sId="4">
    <oc r="AF45">
      <f>AF46</f>
    </oc>
    <nc r="AF45"/>
  </rcc>
  <rcc rId="7375" sId="4">
    <oc r="AG45">
      <f>AG46</f>
    </oc>
    <nc r="AG45"/>
  </rcc>
  <rcc rId="7376" sId="4">
    <oc r="AH45" t="inlineStr">
      <is>
        <t>Отклонение возникло в размере: 41,55 т.р. в связи с отсутствием документов на оплату</t>
      </is>
    </oc>
    <nc r="AH45"/>
  </rcc>
  <rcc rId="7377" sId="4">
    <oc r="C46" t="inlineStr">
      <is>
        <t>бюджет города Когалыма</t>
      </is>
    </oc>
    <nc r="C46"/>
  </rcc>
  <rcc rId="7378" sId="4">
    <oc r="D46">
      <f>SUM(J46,L46,N46,P46,R46,T46,V46,X46,Z46,AB46,AD46,AF46)</f>
    </oc>
    <nc r="D46"/>
  </rcc>
  <rcc rId="7379" sId="4">
    <oc r="E46">
      <f>J46+L46+N46</f>
    </oc>
    <nc r="E46"/>
  </rcc>
  <rcc rId="7380" sId="4" numFmtId="4">
    <oc r="F46">
      <v>144.6</v>
    </oc>
    <nc r="F46"/>
  </rcc>
  <rcc rId="7381" sId="4">
    <oc r="G46">
      <f>SUM(K46,M46,O46,Q46,S46,U46,W46,Y46,AA46,AC46,AE46,AG46)</f>
    </oc>
    <nc r="G46"/>
  </rcc>
  <rcc rId="7382" sId="4">
    <oc r="H46">
      <f>IFERROR(G46/D46*100,0)</f>
    </oc>
    <nc r="H46"/>
  </rcc>
  <rcc rId="7383" sId="4">
    <oc r="I46">
      <f>IFERROR(G46/E46*100,0)</f>
    </oc>
    <nc r="I46"/>
  </rcc>
  <rcc rId="7384" sId="4" numFmtId="4">
    <oc r="J46">
      <v>0</v>
    </oc>
    <nc r="J46"/>
  </rcc>
  <rcc rId="7385" sId="4" numFmtId="4">
    <oc r="K46">
      <v>0</v>
    </oc>
    <nc r="K46"/>
  </rcc>
  <rcc rId="7386" sId="4" numFmtId="4">
    <oc r="L46">
      <v>44.45</v>
    </oc>
    <nc r="L46"/>
  </rcc>
  <rcc rId="7387" sId="4" numFmtId="4">
    <oc r="M46">
      <v>0</v>
    </oc>
    <nc r="M46"/>
  </rcc>
  <rcc rId="7388" sId="4" numFmtId="4">
    <oc r="N46">
      <v>100.15</v>
    </oc>
    <nc r="N46"/>
  </rcc>
  <rcc rId="7389" sId="4" numFmtId="4">
    <oc r="O46">
      <v>12.23</v>
    </oc>
    <nc r="O46"/>
  </rcc>
  <rcc rId="7390" sId="4" numFmtId="4">
    <oc r="P46">
      <v>0</v>
    </oc>
    <nc r="P46"/>
  </rcc>
  <rcc rId="7391" sId="4" numFmtId="4">
    <oc r="Q46">
      <v>90.82</v>
    </oc>
    <nc r="Q46"/>
  </rcc>
  <rcc rId="7392" sId="4" numFmtId="4">
    <oc r="R46">
      <v>0</v>
    </oc>
    <nc r="R46"/>
  </rcc>
  <rcc rId="7393" sId="4" numFmtId="4">
    <oc r="S46">
      <v>0</v>
    </oc>
    <nc r="S46"/>
  </rcc>
  <rcc rId="7394" sId="4" numFmtId="4">
    <oc r="T46">
      <v>0</v>
    </oc>
    <nc r="T46"/>
  </rcc>
  <rcc rId="7395" sId="4" numFmtId="4">
    <oc r="U46">
      <v>0</v>
    </oc>
    <nc r="U46"/>
  </rcc>
  <rcc rId="7396" sId="4" numFmtId="4">
    <oc r="V46">
      <v>0</v>
    </oc>
    <nc r="V46"/>
  </rcc>
  <rcc rId="7397" sId="4" numFmtId="4">
    <oc r="W46">
      <v>0</v>
    </oc>
    <nc r="W46"/>
  </rcc>
  <rcc rId="7398" sId="4" numFmtId="4">
    <oc r="X46">
      <v>0</v>
    </oc>
    <nc r="X46"/>
  </rcc>
  <rcc rId="7399" sId="4" numFmtId="4">
    <oc r="Y46">
      <v>0</v>
    </oc>
    <nc r="Y46"/>
  </rcc>
  <rcc rId="7400" sId="4" numFmtId="4">
    <oc r="Z46">
      <v>0</v>
    </oc>
    <nc r="Z46"/>
  </rcc>
  <rcc rId="7401" sId="4" numFmtId="4">
    <oc r="AA46">
      <v>0</v>
    </oc>
    <nc r="AA46"/>
  </rcc>
  <rcc rId="7402" sId="4" numFmtId="4">
    <oc r="AB46">
      <v>0</v>
    </oc>
    <nc r="AB46"/>
  </rcc>
  <rcc rId="7403" sId="4" numFmtId="4">
    <oc r="AC46">
      <v>0</v>
    </oc>
    <nc r="AC46"/>
  </rcc>
  <rcc rId="7404" sId="4" numFmtId="4">
    <oc r="AD46">
      <v>0</v>
    </oc>
    <nc r="AD46"/>
  </rcc>
  <rcc rId="7405" sId="4" numFmtId="4">
    <oc r="AE46">
      <v>0</v>
    </oc>
    <nc r="AE46"/>
  </rcc>
  <rcc rId="7406" sId="4" numFmtId="4">
    <oc r="AF46">
      <v>0</v>
    </oc>
    <nc r="AF46"/>
  </rcc>
  <rcc rId="7407" sId="4" numFmtId="4">
    <oc r="AG46">
      <v>0</v>
    </oc>
    <nc r="AG46"/>
  </rcc>
  <rcc rId="7408" sId="4">
    <oc r="B47" t="inlineStr">
      <is>
        <t xml:space="preserve">1.1./1.1.4 Обеспечена деятельность (оказаны музейные услуги) </t>
      </is>
    </oc>
    <nc r="B47"/>
  </rcc>
  <rcc rId="7409" sId="4">
    <oc r="C47" t="inlineStr">
      <is>
        <t>Всего</t>
      </is>
    </oc>
    <nc r="C47"/>
  </rcc>
  <rcc rId="7410" sId="4">
    <oc r="D47">
      <f>D49+D48</f>
    </oc>
    <nc r="D47"/>
  </rcc>
  <rcc rId="7411" sId="4">
    <oc r="E47">
      <f>E49+E48</f>
    </oc>
    <nc r="E47"/>
  </rcc>
  <rcc rId="7412" sId="4">
    <oc r="F47">
      <f>F49+F48</f>
    </oc>
    <nc r="F47"/>
  </rcc>
  <rcc rId="7413" sId="4">
    <oc r="G47">
      <f>G49+G48</f>
    </oc>
    <nc r="G47"/>
  </rcc>
  <rcc rId="7414" sId="4">
    <oc r="H47">
      <f>IFERROR(G47/D47*100,0)</f>
    </oc>
    <nc r="H47"/>
  </rcc>
  <rcc rId="7415" sId="4">
    <oc r="I47">
      <f>IFERROR(G47/E47*100,0)</f>
    </oc>
    <nc r="I47"/>
  </rcc>
  <rcc rId="7416" sId="4">
    <oc r="J47">
      <f>J49+J48</f>
    </oc>
    <nc r="J47"/>
  </rcc>
  <rcc rId="7417" sId="4">
    <oc r="K47">
      <f>K49+K48</f>
    </oc>
    <nc r="K47"/>
  </rcc>
  <rcc rId="7418" sId="4">
    <oc r="L47">
      <f>L49+L48</f>
    </oc>
    <nc r="L47"/>
  </rcc>
  <rcc rId="7419" sId="4">
    <oc r="M47">
      <f>M49+M48</f>
    </oc>
    <nc r="M47"/>
  </rcc>
  <rcc rId="7420" sId="4">
    <oc r="N47">
      <f>N49+N48</f>
    </oc>
    <nc r="N47"/>
  </rcc>
  <rcc rId="7421" sId="4">
    <oc r="O47">
      <f>O49+O48</f>
    </oc>
    <nc r="O47"/>
  </rcc>
  <rcc rId="7422" sId="4">
    <oc r="P47">
      <f>P49+P48</f>
    </oc>
    <nc r="P47"/>
  </rcc>
  <rcc rId="7423" sId="4">
    <oc r="Q47">
      <f>Q49+Q48</f>
    </oc>
    <nc r="Q47"/>
  </rcc>
  <rcc rId="7424" sId="4">
    <oc r="R47">
      <f>R49+R48</f>
    </oc>
    <nc r="R47"/>
  </rcc>
  <rcc rId="7425" sId="4">
    <oc r="S47">
      <f>S49+S48</f>
    </oc>
    <nc r="S47"/>
  </rcc>
  <rcc rId="7426" sId="4">
    <oc r="T47">
      <f>T49+T48</f>
    </oc>
    <nc r="T47"/>
  </rcc>
  <rcc rId="7427" sId="4">
    <oc r="U47">
      <f>U49+U48</f>
    </oc>
    <nc r="U47"/>
  </rcc>
  <rcc rId="7428" sId="4">
    <oc r="V47">
      <f>V49+V48</f>
    </oc>
    <nc r="V47"/>
  </rcc>
  <rcc rId="7429" sId="4">
    <oc r="W47">
      <f>W49+W48</f>
    </oc>
    <nc r="W47"/>
  </rcc>
  <rcc rId="7430" sId="4">
    <oc r="X47">
      <f>X49+X48</f>
    </oc>
    <nc r="X47"/>
  </rcc>
  <rcc rId="7431" sId="4">
    <oc r="Y47">
      <f>Y49+Y48</f>
    </oc>
    <nc r="Y47"/>
  </rcc>
  <rcc rId="7432" sId="4">
    <oc r="Z47">
      <f>Z49+Z48</f>
    </oc>
    <nc r="Z47"/>
  </rcc>
  <rcc rId="7433" sId="4">
    <oc r="AA47">
      <f>AA49+AA48</f>
    </oc>
    <nc r="AA47"/>
  </rcc>
  <rcc rId="7434" sId="4">
    <oc r="AB47">
      <f>AB49+AB48</f>
    </oc>
    <nc r="AB47"/>
  </rcc>
  <rcc rId="7435" sId="4">
    <oc r="AC47">
      <f>AC49+AC48</f>
    </oc>
    <nc r="AC47"/>
  </rcc>
  <rcc rId="7436" sId="4">
    <oc r="AD47">
      <f>AD49+AD48</f>
    </oc>
    <nc r="AD47"/>
  </rcc>
  <rcc rId="7437" sId="4">
    <oc r="AE47">
      <f>AE49+AE48</f>
    </oc>
    <nc r="AE47"/>
  </rcc>
  <rcc rId="7438" sId="4">
    <oc r="AF47">
      <f>AF49+AF48</f>
    </oc>
    <nc r="AF47"/>
  </rcc>
  <rcc rId="7439" sId="4">
    <oc r="AG47">
      <f>AG49+AG48</f>
    </oc>
    <nc r="AG47"/>
  </rcc>
  <rcc rId="7440" sId="4">
    <oc r="AH47" t="inlineStr">
      <is>
        <t>Остаток средств в сумме 7 055,794 т.руб., в т.ч.  остаток по  выплате заработной платы и соц.выплат   - 3 443,208  т.р. , начисл. на зар.плату - 1 542,106 т.руб., оплаты за коммунальные услуги по фактическим расходам и показаниям счетчиков- 400,581 т.р.,оплаты за содержание здания по факту предоставленных документов на оплату от поставщика - 980,817 т.руб., оплата услуг связи - 56,627 т.руб., оплата б/л за счет ср-в работод - 80,695  т.руб.оплаты налога на имущество - 436,369 т.руб.оплата командировочных- 29,760 т.руб., прочие выплаты - 36,769 т.руб.,оплата проезда в отпуск и обратно - 48,862 т.руб.,сан.кур.-0,0 т.руб</t>
      </is>
    </oc>
    <nc r="AH47"/>
  </rcc>
  <rcc rId="7441" sId="4">
    <oc r="C48" t="inlineStr">
      <is>
        <t>бюджет города Когалыма</t>
      </is>
    </oc>
    <nc r="C48"/>
  </rcc>
  <rcc rId="7442" sId="4">
    <oc r="D48">
      <f>SUM(J48,L48,N48,P48,R48,T48,V48,X48,Z48,AB48,AD48,AF48)</f>
    </oc>
    <nc r="D48"/>
  </rcc>
  <rcc rId="7443" sId="4">
    <oc r="E48">
      <f>J48+L48+N48</f>
    </oc>
    <nc r="E48"/>
  </rcc>
  <rcc rId="7444" sId="4">
    <oc r="F48">
      <f>G48</f>
    </oc>
    <nc r="F48"/>
  </rcc>
  <rcc rId="7445" sId="4">
    <oc r="G48">
      <f>SUM(K48,M48,O48,Q48,S48,U48,W48,Y48,AA48,AC48,AE48,AG48)</f>
    </oc>
    <nc r="G48"/>
  </rcc>
  <rcc rId="7446" sId="4">
    <oc r="H48">
      <f>IFERROR(G48/D48*100,0)</f>
    </oc>
    <nc r="H48"/>
  </rcc>
  <rcc rId="7447" sId="4">
    <oc r="I48">
      <f>IFERROR(G48/E48*100,0)</f>
    </oc>
    <nc r="I48"/>
  </rcc>
  <rcc rId="7448" sId="4" numFmtId="4">
    <oc r="J48">
      <v>7190.2</v>
    </oc>
    <nc r="J48"/>
  </rcc>
  <rcc rId="7449" sId="4" numFmtId="4">
    <oc r="K48">
      <v>2359.2869999999998</v>
    </oc>
    <nc r="K48"/>
  </rcc>
  <rcc rId="7450" sId="4" numFmtId="4">
    <oc r="L48">
      <v>7337.1</v>
    </oc>
    <nc r="L48"/>
  </rcc>
  <rcc rId="7451" sId="4" numFmtId="4">
    <oc r="M48">
      <v>5530.3620000000001</v>
    </oc>
    <nc r="M48"/>
  </rcc>
  <rcc rId="7452" sId="4" numFmtId="4">
    <oc r="N48">
      <v>7798.4</v>
    </oc>
    <nc r="N48"/>
  </rcc>
  <rcc rId="7453" sId="4" numFmtId="4">
    <oc r="O48">
      <v>4736.6809999999996</v>
    </oc>
    <nc r="O48"/>
  </rcc>
  <rcc rId="7454" sId="4" numFmtId="4">
    <oc r="P48">
      <v>6590.2</v>
    </oc>
    <nc r="P48"/>
  </rcc>
  <rcc rId="7455" sId="4" numFmtId="4">
    <oc r="Q48">
      <v>9233.7759999999998</v>
    </oc>
    <nc r="Q48"/>
  </rcc>
  <rcc rId="7456" sId="4" numFmtId="4">
    <oc r="R48">
      <v>7965.4</v>
    </oc>
    <nc r="R48"/>
  </rcc>
  <rcc rId="7457" sId="4" numFmtId="4">
    <oc r="S48">
      <v>0</v>
    </oc>
    <nc r="S48"/>
  </rcc>
  <rcc rId="7458" sId="4" numFmtId="4">
    <oc r="T48">
      <v>7447.6</v>
    </oc>
    <nc r="T48"/>
  </rcc>
  <rcc rId="7459" sId="4" numFmtId="4">
    <oc r="U48">
      <v>0</v>
    </oc>
    <nc r="U48"/>
  </rcc>
  <rcc rId="7460" sId="4" numFmtId="4">
    <oc r="V48">
      <v>7855.9</v>
    </oc>
    <nc r="V48"/>
  </rcc>
  <rcc rId="7461" sId="4" numFmtId="4">
    <oc r="W48">
      <v>0</v>
    </oc>
    <nc r="W48"/>
  </rcc>
  <rcc rId="7462" sId="4" numFmtId="4">
    <oc r="X48">
      <v>7335.5</v>
    </oc>
    <nc r="X48"/>
  </rcc>
  <rcc rId="7463" sId="4" numFmtId="4">
    <oc r="Y48">
      <v>0</v>
    </oc>
    <nc r="Y48"/>
  </rcc>
  <rcc rId="7464" sId="4" numFmtId="4">
    <oc r="Z48">
      <v>6814.1</v>
    </oc>
    <nc r="Z48"/>
  </rcc>
  <rcc rId="7465" sId="4" numFmtId="4">
    <oc r="AA48">
      <v>0</v>
    </oc>
    <nc r="AA48"/>
  </rcc>
  <rcc rId="7466" sId="4" numFmtId="4">
    <oc r="AB48">
      <v>5411.2359999999999</v>
    </oc>
    <nc r="AB48"/>
  </rcc>
  <rcc rId="7467" sId="4" numFmtId="4">
    <oc r="AC48">
      <v>0</v>
    </oc>
    <nc r="AC48"/>
  </rcc>
  <rcc rId="7468" sId="4" numFmtId="4">
    <oc r="AD48">
      <v>5306.3</v>
    </oc>
    <nc r="AD48"/>
  </rcc>
  <rcc rId="7469" sId="4" numFmtId="4">
    <oc r="AE48">
      <v>0</v>
    </oc>
    <nc r="AE48"/>
  </rcc>
  <rcc rId="7470" sId="4" numFmtId="4">
    <oc r="AF48">
      <v>1846.2639999999999</v>
    </oc>
    <nc r="AF48"/>
  </rcc>
  <rcc rId="7471" sId="4" numFmtId="4">
    <oc r="AG48">
      <v>0</v>
    </oc>
    <nc r="AG48"/>
  </rcc>
  <rcc rId="7472" sId="4">
    <oc r="C49" t="inlineStr">
      <is>
        <t>внебюджетные источики</t>
      </is>
    </oc>
    <nc r="C49"/>
  </rcc>
  <rcc rId="7473" sId="4">
    <oc r="D49">
      <f>SUM(J49,L49,N49,P49,R49,T49,V49,X49,Z49,AB49,AD49,AF49)</f>
    </oc>
    <nc r="D49"/>
  </rcc>
  <rcc rId="7474" sId="4">
    <oc r="E49">
      <f>J49+L49+N49</f>
    </oc>
    <nc r="E49"/>
  </rcc>
  <rcc rId="7475" sId="4">
    <oc r="F49">
      <f>G49</f>
    </oc>
    <nc r="F49"/>
  </rcc>
  <rcc rId="7476" sId="4">
    <oc r="G49">
      <f>SUM(K49,M49,O49,Q49,S49,U49,W49,Y49,AA49,AC49,AE49,AG49)</f>
    </oc>
    <nc r="G49"/>
  </rcc>
  <rcc rId="7477" sId="4">
    <oc r="H49">
      <f>IFERROR(G49/D49*100,0)</f>
    </oc>
    <nc r="H49"/>
  </rcc>
  <rcc rId="7478" sId="4">
    <oc r="I49">
      <f>IFERROR(G49/E49*100,0)</f>
    </oc>
    <nc r="I49"/>
  </rcc>
  <rcc rId="7479" sId="4" numFmtId="4">
    <oc r="J49">
      <v>360.77499999999998</v>
    </oc>
    <nc r="J49"/>
  </rcc>
  <rcc rId="7480" sId="4" numFmtId="4">
    <oc r="K49">
      <v>79.403999999999996</v>
    </oc>
    <nc r="K49"/>
  </rcc>
  <rcc rId="7481" sId="4" numFmtId="4">
    <oc r="L49">
      <v>442.40699999999998</v>
    </oc>
    <nc r="L49"/>
  </rcc>
  <rcc rId="7482" sId="4" numFmtId="4">
    <oc r="M49">
      <v>142.41200000000001</v>
    </oc>
    <nc r="M49"/>
  </rcc>
  <rcc rId="7483" sId="4" numFmtId="4">
    <oc r="N49">
      <v>623.09500000000003</v>
    </oc>
    <nc r="N49"/>
  </rcc>
  <rcc rId="7484" sId="4" numFmtId="4">
    <oc r="O49">
      <v>209.75399999999999</v>
    </oc>
    <nc r="O49"/>
  </rcc>
  <rcc rId="7485" sId="4" numFmtId="4">
    <oc r="P49">
      <v>548.26099999999997</v>
    </oc>
    <nc r="P49"/>
  </rcc>
  <rcc rId="7486" sId="4" numFmtId="4">
    <oc r="Q49">
      <v>537.74300000000005</v>
    </oc>
    <nc r="Q49"/>
  </rcc>
  <rcc rId="7487" sId="4" numFmtId="4">
    <oc r="R49">
      <v>135.30000000000001</v>
    </oc>
    <nc r="R49"/>
  </rcc>
  <rcc rId="7488" sId="4" numFmtId="4">
    <oc r="S49">
      <v>0</v>
    </oc>
    <nc r="S49"/>
  </rcc>
  <rcc rId="7489" sId="4" numFmtId="4">
    <oc r="T49">
      <v>105.8</v>
    </oc>
    <nc r="T49"/>
  </rcc>
  <rcc rId="7490" sId="4" numFmtId="4">
    <oc r="U49">
      <v>0</v>
    </oc>
    <nc r="U49"/>
  </rcc>
  <rcc rId="7491" sId="4" numFmtId="4">
    <oc r="V49">
      <v>195.24100000000001</v>
    </oc>
    <nc r="V49"/>
  </rcc>
  <rcc rId="7492" sId="4" numFmtId="4">
    <oc r="W49">
      <v>0</v>
    </oc>
    <nc r="W49"/>
  </rcc>
  <rcc rId="7493" sId="4" numFmtId="4">
    <oc r="X49">
      <v>134.30000000000001</v>
    </oc>
    <nc r="X49"/>
  </rcc>
  <rcc rId="7494" sId="4" numFmtId="4">
    <oc r="Y49">
      <v>0</v>
    </oc>
    <nc r="Y49"/>
  </rcc>
  <rcc rId="7495" sId="4" numFmtId="4">
    <oc r="Z49">
      <v>104.8</v>
    </oc>
    <nc r="Z49"/>
  </rcc>
  <rcc rId="7496" sId="4" numFmtId="4">
    <oc r="AA49">
      <v>0</v>
    </oc>
    <nc r="AA49"/>
  </rcc>
  <rcc rId="7497" sId="4" numFmtId="4">
    <oc r="AB49">
      <v>196.64099999999999</v>
    </oc>
    <nc r="AB49"/>
  </rcc>
  <rcc rId="7498" sId="4" numFmtId="4">
    <oc r="AC49">
      <v>0</v>
    </oc>
    <nc r="AC49"/>
  </rcc>
  <rcc rId="7499" sId="4" numFmtId="4">
    <oc r="AD49">
      <v>308.75</v>
    </oc>
    <nc r="AD49"/>
  </rcc>
  <rcc rId="7500" sId="4" numFmtId="4">
    <oc r="AE49">
      <v>0</v>
    </oc>
    <nc r="AE49"/>
  </rcc>
  <rcc rId="7501" sId="4" numFmtId="4">
    <oc r="AF49">
      <v>237.03</v>
    </oc>
    <nc r="AF49"/>
  </rcc>
  <rcc rId="7502" sId="4" numFmtId="4">
    <oc r="AG49">
      <v>0</v>
    </oc>
    <nc r="AG49"/>
  </rcc>
  <rcc rId="7503" sId="4">
    <oc r="B50" t="inlineStr">
      <is>
        <t>1.1./.1.1.5   Пополнен фонд музея города Когалыма</t>
      </is>
    </oc>
    <nc r="B50"/>
  </rcc>
  <rcc rId="7504" sId="4">
    <oc r="C50" t="inlineStr">
      <is>
        <t>Всего</t>
      </is>
    </oc>
    <nc r="C50"/>
  </rcc>
  <rcc rId="7505" sId="4">
    <oc r="D50">
      <f>D51</f>
    </oc>
    <nc r="D50"/>
  </rcc>
  <rcc rId="7506" sId="4">
    <oc r="E50">
      <f>E51</f>
    </oc>
    <nc r="E50"/>
  </rcc>
  <rcc rId="7507" sId="4">
    <oc r="F50">
      <f>G50</f>
    </oc>
    <nc r="F50"/>
  </rcc>
  <rcc rId="7508" sId="4">
    <oc r="G50">
      <f>G51</f>
    </oc>
    <nc r="G50"/>
  </rcc>
  <rcc rId="7509" sId="4">
    <oc r="H50">
      <f>IFERROR(G50/D50*100,0)</f>
    </oc>
    <nc r="H50"/>
  </rcc>
  <rcc rId="7510" sId="4">
    <oc r="I50">
      <f>IFERROR(G50/E50*100,0)</f>
    </oc>
    <nc r="I50"/>
  </rcc>
  <rcc rId="7511" sId="4">
    <oc r="J50">
      <f>J51</f>
    </oc>
    <nc r="J50"/>
  </rcc>
  <rcc rId="7512" sId="4">
    <oc r="K50">
      <f>K51</f>
    </oc>
    <nc r="K50"/>
  </rcc>
  <rcc rId="7513" sId="4">
    <oc r="L50">
      <f>L51</f>
    </oc>
    <nc r="L50"/>
  </rcc>
  <rcc rId="7514" sId="4">
    <oc r="M50">
      <f>M51</f>
    </oc>
    <nc r="M50"/>
  </rcc>
  <rcc rId="7515" sId="4">
    <oc r="N50">
      <f>N51</f>
    </oc>
    <nc r="N50"/>
  </rcc>
  <rcc rId="7516" sId="4">
    <oc r="O50">
      <f>O51</f>
    </oc>
    <nc r="O50"/>
  </rcc>
  <rcc rId="7517" sId="4">
    <oc r="P50">
      <f>P51</f>
    </oc>
    <nc r="P50"/>
  </rcc>
  <rcc rId="7518" sId="4">
    <oc r="Q50">
      <f>Q51</f>
    </oc>
    <nc r="Q50"/>
  </rcc>
  <rcc rId="7519" sId="4">
    <oc r="R50">
      <f>R51</f>
    </oc>
    <nc r="R50"/>
  </rcc>
  <rcc rId="7520" sId="4">
    <oc r="S50">
      <f>S51</f>
    </oc>
    <nc r="S50"/>
  </rcc>
  <rcc rId="7521" sId="4">
    <oc r="T50">
      <f>T51</f>
    </oc>
    <nc r="T50"/>
  </rcc>
  <rcc rId="7522" sId="4">
    <oc r="U50">
      <f>U51</f>
    </oc>
    <nc r="U50"/>
  </rcc>
  <rcc rId="7523" sId="4">
    <oc r="V50">
      <f>V51</f>
    </oc>
    <nc r="V50"/>
  </rcc>
  <rcc rId="7524" sId="4">
    <oc r="W50">
      <f>W51</f>
    </oc>
    <nc r="W50"/>
  </rcc>
  <rcc rId="7525" sId="4">
    <oc r="X50">
      <f>X51</f>
    </oc>
    <nc r="X50"/>
  </rcc>
  <rcc rId="7526" sId="4">
    <oc r="Y50">
      <f>Y51</f>
    </oc>
    <nc r="Y50"/>
  </rcc>
  <rcc rId="7527" sId="4">
    <oc r="Z50">
      <f>Z51</f>
    </oc>
    <nc r="Z50"/>
  </rcc>
  <rcc rId="7528" sId="4">
    <oc r="AA50">
      <f>AA51</f>
    </oc>
    <nc r="AA50"/>
  </rcc>
  <rcc rId="7529" sId="4">
    <oc r="AB50">
      <f>AB51</f>
    </oc>
    <nc r="AB50"/>
  </rcc>
  <rcc rId="7530" sId="4">
    <oc r="AC50">
      <f>AC51</f>
    </oc>
    <nc r="AC50"/>
  </rcc>
  <rcc rId="7531" sId="4">
    <oc r="AD50">
      <f>AD51</f>
    </oc>
    <nc r="AD50"/>
  </rcc>
  <rcc rId="7532" sId="4">
    <oc r="AE50">
      <f>AE51</f>
    </oc>
    <nc r="AE50"/>
  </rcc>
  <rcc rId="7533" sId="4">
    <oc r="AF50">
      <f>AF51</f>
    </oc>
    <nc r="AF50"/>
  </rcc>
  <rcc rId="7534" sId="4">
    <oc r="AG50">
      <f>AG51</f>
    </oc>
    <nc r="AG50"/>
  </rcc>
  <rcc rId="7535" sId="4">
    <oc r="C51" t="inlineStr">
      <is>
        <t>бюджет города Когалыма</t>
      </is>
    </oc>
    <nc r="C51"/>
  </rcc>
  <rcc rId="7536" sId="4">
    <oc r="D51">
      <f>SUM(J51,L51,N51,P51,R51,T51,V51,X51,Z51,AB51,AD51,AF51)</f>
    </oc>
    <nc r="D51"/>
  </rcc>
  <rcc rId="7537" sId="4">
    <oc r="E51">
      <f>J51</f>
    </oc>
    <nc r="E51"/>
  </rcc>
  <rcc rId="7538" sId="4">
    <oc r="F51">
      <f>G51</f>
    </oc>
    <nc r="F51"/>
  </rcc>
  <rcc rId="7539" sId="4">
    <oc r="G51">
      <f>SUM(K51,M51,O51,Q51,S51,U51,W51,Y51,AA51,AC51,AE51,AG51)</f>
    </oc>
    <nc r="G51"/>
  </rcc>
  <rcc rId="7540" sId="4">
    <oc r="H51">
      <f>IFERROR(G51/D51*100,0)</f>
    </oc>
    <nc r="H51"/>
  </rcc>
  <rcc rId="7541" sId="4">
    <oc r="I51">
      <f>IFERROR(G51/E51*100,0)</f>
    </oc>
    <nc r="I51"/>
  </rcc>
  <rcc rId="7542" sId="4" numFmtId="4">
    <oc r="J51">
      <v>0</v>
    </oc>
    <nc r="J51"/>
  </rcc>
  <rcc rId="7543" sId="4" numFmtId="4">
    <oc r="K51">
      <v>0</v>
    </oc>
    <nc r="K51"/>
  </rcc>
  <rcc rId="7544" sId="4" numFmtId="4">
    <oc r="L51">
      <v>0</v>
    </oc>
    <nc r="L51"/>
  </rcc>
  <rcc rId="7545" sId="4" numFmtId="4">
    <oc r="M51">
      <v>0</v>
    </oc>
    <nc r="M51"/>
  </rcc>
  <rcc rId="7546" sId="4" numFmtId="4">
    <oc r="N51">
      <v>0</v>
    </oc>
    <nc r="N51"/>
  </rcc>
  <rcc rId="7547" sId="4" numFmtId="4">
    <oc r="O51">
      <v>0</v>
    </oc>
    <nc r="O51"/>
  </rcc>
  <rcc rId="7548" sId="4" numFmtId="4">
    <oc r="P51">
      <v>0</v>
    </oc>
    <nc r="P51"/>
  </rcc>
  <rcc rId="7549" sId="4" numFmtId="4">
    <oc r="Q51">
      <v>0</v>
    </oc>
    <nc r="Q51"/>
  </rcc>
  <rcc rId="7550" sId="4" numFmtId="4">
    <oc r="R51">
      <v>0</v>
    </oc>
    <nc r="R51"/>
  </rcc>
  <rcc rId="7551" sId="4" numFmtId="4">
    <oc r="S51">
      <v>0</v>
    </oc>
    <nc r="S51"/>
  </rcc>
  <rcc rId="7552" sId="4" numFmtId="4">
    <oc r="T51">
      <v>0</v>
    </oc>
    <nc r="T51"/>
  </rcc>
  <rcc rId="7553" sId="4" numFmtId="4">
    <oc r="U51">
      <v>0</v>
    </oc>
    <nc r="U51"/>
  </rcc>
  <rcc rId="7554" sId="4" numFmtId="4">
    <oc r="V51">
      <v>0</v>
    </oc>
    <nc r="V51"/>
  </rcc>
  <rcc rId="7555" sId="4" numFmtId="4">
    <oc r="W51">
      <v>0</v>
    </oc>
    <nc r="W51"/>
  </rcc>
  <rcc rId="7556" sId="4" numFmtId="4">
    <oc r="X51">
      <v>314.7</v>
    </oc>
    <nc r="X51"/>
  </rcc>
  <rcc rId="7557" sId="4" numFmtId="4">
    <oc r="Y51">
      <v>0</v>
    </oc>
    <nc r="Y51"/>
  </rcc>
  <rcc rId="7558" sId="4" numFmtId="4">
    <oc r="Z51">
      <v>0</v>
    </oc>
    <nc r="Z51"/>
  </rcc>
  <rcc rId="7559" sId="4" numFmtId="4">
    <oc r="AA51">
      <v>0</v>
    </oc>
    <nc r="AA51"/>
  </rcc>
  <rcc rId="7560" sId="4" numFmtId="4">
    <oc r="AB51">
      <v>0</v>
    </oc>
    <nc r="AB51"/>
  </rcc>
  <rcc rId="7561" sId="4" numFmtId="4">
    <oc r="AC51">
      <v>0</v>
    </oc>
    <nc r="AC51"/>
  </rcc>
  <rcc rId="7562" sId="4" numFmtId="4">
    <oc r="AD51">
      <v>0</v>
    </oc>
    <nc r="AD51"/>
  </rcc>
  <rcc rId="7563" sId="4" numFmtId="4">
    <oc r="AE51">
      <v>0</v>
    </oc>
    <nc r="AE51"/>
  </rcc>
  <rcc rId="7564" sId="4" numFmtId="4">
    <oc r="AF51">
      <v>0</v>
    </oc>
    <nc r="AF51"/>
  </rcc>
  <rcc rId="7565" sId="4" numFmtId="4">
    <oc r="AG51">
      <v>0</v>
    </oc>
    <nc r="AG51"/>
  </rcc>
  <rcc rId="7566" sId="4">
    <oc r="B52" t="inlineStr">
      <is>
        <t>1.1./.1.1.6   Обеспечена информатизация музея города Когалым</t>
      </is>
    </oc>
    <nc r="B52"/>
  </rcc>
  <rcc rId="7567" sId="4">
    <oc r="C52" t="inlineStr">
      <is>
        <t>Всего</t>
      </is>
    </oc>
    <nc r="C52"/>
  </rcc>
  <rcc rId="7568" sId="4">
    <oc r="D52">
      <f>D53</f>
    </oc>
    <nc r="D52"/>
  </rcc>
  <rcc rId="7569" sId="4">
    <oc r="E52">
      <f>E53</f>
    </oc>
    <nc r="E52"/>
  </rcc>
  <rcc rId="7570" sId="4">
    <oc r="F52">
      <f>G52</f>
    </oc>
    <nc r="F52"/>
  </rcc>
  <rcc rId="7571" sId="4">
    <oc r="G52">
      <f>G53</f>
    </oc>
    <nc r="G52"/>
  </rcc>
  <rcc rId="7572" sId="4">
    <oc r="H52">
      <f>IFERROR(G52/D52*100,0)</f>
    </oc>
    <nc r="H52"/>
  </rcc>
  <rcc rId="7573" sId="4">
    <oc r="I52">
      <f>IFERROR(G52/E52*100,0)</f>
    </oc>
    <nc r="I52"/>
  </rcc>
  <rcc rId="7574" sId="4">
    <oc r="J52">
      <f>J53</f>
    </oc>
    <nc r="J52"/>
  </rcc>
  <rcc rId="7575" sId="4">
    <oc r="K52">
      <f>K53</f>
    </oc>
    <nc r="K52"/>
  </rcc>
  <rcc rId="7576" sId="4">
    <oc r="L52">
      <f>L53</f>
    </oc>
    <nc r="L52"/>
  </rcc>
  <rcc rId="7577" sId="4">
    <oc r="M52">
      <f>M53</f>
    </oc>
    <nc r="M52"/>
  </rcc>
  <rcc rId="7578" sId="4">
    <oc r="N52">
      <f>N53</f>
    </oc>
    <nc r="N52"/>
  </rcc>
  <rcc rId="7579" sId="4">
    <oc r="O52">
      <f>O53</f>
    </oc>
    <nc r="O52"/>
  </rcc>
  <rcc rId="7580" sId="4">
    <oc r="P52">
      <f>P53</f>
    </oc>
    <nc r="P52"/>
  </rcc>
  <rcc rId="7581" sId="4">
    <oc r="Q52">
      <f>Q53</f>
    </oc>
    <nc r="Q52"/>
  </rcc>
  <rcc rId="7582" sId="4">
    <oc r="R52">
      <f>R53</f>
    </oc>
    <nc r="R52"/>
  </rcc>
  <rcc rId="7583" sId="4">
    <oc r="S52">
      <f>S53</f>
    </oc>
    <nc r="S52"/>
  </rcc>
  <rcc rId="7584" sId="4">
    <oc r="T52">
      <f>T53</f>
    </oc>
    <nc r="T52"/>
  </rcc>
  <rcc rId="7585" sId="4">
    <oc r="U52">
      <f>U53</f>
    </oc>
    <nc r="U52"/>
  </rcc>
  <rcc rId="7586" sId="4">
    <oc r="V52">
      <f>V53</f>
    </oc>
    <nc r="V52"/>
  </rcc>
  <rcc rId="7587" sId="4">
    <oc r="W52">
      <f>W53</f>
    </oc>
    <nc r="W52"/>
  </rcc>
  <rcc rId="7588" sId="4">
    <oc r="X52">
      <f>X53</f>
    </oc>
    <nc r="X52"/>
  </rcc>
  <rcc rId="7589" sId="4">
    <oc r="Y52">
      <f>Y53</f>
    </oc>
    <nc r="Y52"/>
  </rcc>
  <rcc rId="7590" sId="4">
    <oc r="Z52">
      <f>Z53</f>
    </oc>
    <nc r="Z52"/>
  </rcc>
  <rcc rId="7591" sId="4">
    <oc r="AA52">
      <f>AA53</f>
    </oc>
    <nc r="AA52"/>
  </rcc>
  <rcc rId="7592" sId="4">
    <oc r="AB52">
      <f>AB53</f>
    </oc>
    <nc r="AB52"/>
  </rcc>
  <rcc rId="7593" sId="4">
    <oc r="AC52">
      <f>AC53</f>
    </oc>
    <nc r="AC52"/>
  </rcc>
  <rcc rId="7594" sId="4">
    <oc r="AD52">
      <f>AD53</f>
    </oc>
    <nc r="AD52"/>
  </rcc>
  <rcc rId="7595" sId="4">
    <oc r="AE52">
      <f>AE53</f>
    </oc>
    <nc r="AE52"/>
  </rcc>
  <rcc rId="7596" sId="4">
    <oc r="AF52">
      <f>AF53</f>
    </oc>
    <nc r="AF52"/>
  </rcc>
  <rcc rId="7597" sId="4">
    <oc r="AG52">
      <f>AG53</f>
    </oc>
    <nc r="AG52"/>
  </rcc>
  <rcc rId="7598" sId="4">
    <oc r="C53" t="inlineStr">
      <is>
        <t>бюджет города Когалыма</t>
      </is>
    </oc>
    <nc r="C53"/>
  </rcc>
  <rcc rId="7599" sId="4">
    <oc r="D53">
      <f>SUM(J53,L53,N53,P53,R53,T53,V53,X53,Z53,AB53,AD53,AF53)</f>
    </oc>
    <nc r="D53"/>
  </rcc>
  <rcc rId="7600" sId="4">
    <oc r="E53">
      <f>J53</f>
    </oc>
    <nc r="E53"/>
  </rcc>
  <rcc rId="7601" sId="4">
    <oc r="F53">
      <f>G53</f>
    </oc>
    <nc r="F53"/>
  </rcc>
  <rcc rId="7602" sId="4">
    <oc r="G53">
      <f>SUM(K53,M53,O53,Q53,S53,U53,W53,Y53,AA53,AC53,AE53,AG53)</f>
    </oc>
    <nc r="G53"/>
  </rcc>
  <rcc rId="7603" sId="4">
    <oc r="H53">
      <f>IFERROR(G53/D53*100,0)</f>
    </oc>
    <nc r="H53"/>
  </rcc>
  <rcc rId="7604" sId="4">
    <oc r="I53">
      <f>IFERROR(G53/E53*100,0)</f>
    </oc>
    <nc r="I53"/>
  </rcc>
  <rcc rId="7605" sId="4" numFmtId="4">
    <oc r="J53">
      <v>0</v>
    </oc>
    <nc r="J53"/>
  </rcc>
  <rcc rId="7606" sId="4" numFmtId="4">
    <oc r="K53">
      <v>0</v>
    </oc>
    <nc r="K53"/>
  </rcc>
  <rcc rId="7607" sId="4" numFmtId="4">
    <oc r="L53">
      <v>0</v>
    </oc>
    <nc r="L53"/>
  </rcc>
  <rcc rId="7608" sId="4" numFmtId="4">
    <oc r="M53">
      <v>0</v>
    </oc>
    <nc r="M53"/>
  </rcc>
  <rcc rId="7609" sId="4" numFmtId="4">
    <oc r="N53">
      <v>0</v>
    </oc>
    <nc r="N53"/>
  </rcc>
  <rcc rId="7610" sId="4" numFmtId="4">
    <oc r="O53">
      <v>0</v>
    </oc>
    <nc r="O53"/>
  </rcc>
  <rcc rId="7611" sId="4" numFmtId="4">
    <oc r="P53">
      <v>0</v>
    </oc>
    <nc r="P53"/>
  </rcc>
  <rcc rId="7612" sId="4" numFmtId="4">
    <oc r="Q53">
      <v>0</v>
    </oc>
    <nc r="Q53"/>
  </rcc>
  <rcc rId="7613" sId="4" numFmtId="4">
    <oc r="R53">
      <v>75.599999999999994</v>
    </oc>
    <nc r="R53"/>
  </rcc>
  <rcc rId="7614" sId="4" numFmtId="4">
    <oc r="S53">
      <v>0</v>
    </oc>
    <nc r="S53"/>
  </rcc>
  <rcc rId="7615" sId="4" numFmtId="4">
    <oc r="T53">
      <v>0</v>
    </oc>
    <nc r="T53"/>
  </rcc>
  <rcc rId="7616" sId="4" numFmtId="4">
    <oc r="U53">
      <v>0</v>
    </oc>
    <nc r="U53"/>
  </rcc>
  <rcc rId="7617" sId="4" numFmtId="4">
    <oc r="V53">
      <v>0</v>
    </oc>
    <nc r="V53"/>
  </rcc>
  <rcc rId="7618" sId="4" numFmtId="4">
    <oc r="W53">
      <v>0</v>
    </oc>
    <nc r="W53"/>
  </rcc>
  <rcc rId="7619" sId="4" numFmtId="4">
    <oc r="X53">
      <v>0</v>
    </oc>
    <nc r="X53"/>
  </rcc>
  <rcc rId="7620" sId="4" numFmtId="4">
    <oc r="Y53">
      <v>0</v>
    </oc>
    <nc r="Y53"/>
  </rcc>
  <rcc rId="7621" sId="4" numFmtId="4">
    <oc r="Z53">
      <v>0</v>
    </oc>
    <nc r="Z53"/>
  </rcc>
  <rcc rId="7622" sId="4" numFmtId="4">
    <oc r="AA53">
      <v>0</v>
    </oc>
    <nc r="AA53"/>
  </rcc>
  <rcc rId="7623" sId="4" numFmtId="4">
    <oc r="AB53">
      <v>0</v>
    </oc>
    <nc r="AB53"/>
  </rcc>
  <rcc rId="7624" sId="4" numFmtId="4">
    <oc r="AC53">
      <v>0</v>
    </oc>
    <nc r="AC53"/>
  </rcc>
  <rcc rId="7625" sId="4" numFmtId="4">
    <oc r="AD53">
      <v>0</v>
    </oc>
    <nc r="AD53"/>
  </rcc>
  <rcc rId="7626" sId="4" numFmtId="4">
    <oc r="AE53">
      <v>0</v>
    </oc>
    <nc r="AE53"/>
  </rcc>
  <rcc rId="7627" sId="4" numFmtId="4">
    <oc r="AF53">
      <v>0</v>
    </oc>
    <nc r="AF53"/>
  </rcc>
  <rcc rId="7628" sId="4" numFmtId="4">
    <oc r="AG53">
      <v>0</v>
    </oc>
    <nc r="AG53"/>
  </rcc>
  <rcc rId="7629" sId="4">
    <oc r="B54" t="inlineStr">
      <is>
        <t>1.1./.1.1.7   Оказана поддержка выставочных проектов на базе МАУ «МВЦ»</t>
      </is>
    </oc>
    <nc r="B54"/>
  </rcc>
  <rcc rId="7630" sId="4">
    <oc r="C54" t="inlineStr">
      <is>
        <t>Всего</t>
      </is>
    </oc>
    <nc r="C54"/>
  </rcc>
  <rcc rId="7631" sId="4">
    <oc r="D54">
      <f>D55</f>
    </oc>
    <nc r="D54"/>
  </rcc>
  <rcc rId="7632" sId="4">
    <oc r="E54">
      <f>E55</f>
    </oc>
    <nc r="E54"/>
  </rcc>
  <rcc rId="7633" sId="4">
    <oc r="F54">
      <f>G54</f>
    </oc>
    <nc r="F54"/>
  </rcc>
  <rcc rId="7634" sId="4">
    <oc r="G54">
      <f>G55</f>
    </oc>
    <nc r="G54"/>
  </rcc>
  <rcc rId="7635" sId="4">
    <oc r="H54">
      <f>IFERROR(G54/D54*100,0)</f>
    </oc>
    <nc r="H54"/>
  </rcc>
  <rcc rId="7636" sId="4">
    <oc r="I54">
      <f>IFERROR(G54/E54*100,0)</f>
    </oc>
    <nc r="I54"/>
  </rcc>
  <rcc rId="7637" sId="4">
    <oc r="J54">
      <f>J55</f>
    </oc>
    <nc r="J54"/>
  </rcc>
  <rcc rId="7638" sId="4">
    <oc r="K54">
      <f>K55</f>
    </oc>
    <nc r="K54"/>
  </rcc>
  <rcc rId="7639" sId="4">
    <oc r="L54">
      <f>L55</f>
    </oc>
    <nc r="L54"/>
  </rcc>
  <rcc rId="7640" sId="4">
    <oc r="M54">
      <f>M55</f>
    </oc>
    <nc r="M54"/>
  </rcc>
  <rcc rId="7641" sId="4">
    <oc r="N54">
      <f>N55</f>
    </oc>
    <nc r="N54"/>
  </rcc>
  <rcc rId="7642" sId="4">
    <oc r="O54">
      <f>O55</f>
    </oc>
    <nc r="O54"/>
  </rcc>
  <rcc rId="7643" sId="4">
    <oc r="P54">
      <f>P55</f>
    </oc>
    <nc r="P54"/>
  </rcc>
  <rcc rId="7644" sId="4">
    <oc r="Q54">
      <f>Q55</f>
    </oc>
    <nc r="Q54"/>
  </rcc>
  <rcc rId="7645" sId="4">
    <oc r="R54">
      <f>R55</f>
    </oc>
    <nc r="R54"/>
  </rcc>
  <rcc rId="7646" sId="4">
    <oc r="S54">
      <f>S55</f>
    </oc>
    <nc r="S54"/>
  </rcc>
  <rcc rId="7647" sId="4">
    <oc r="T54">
      <f>T55</f>
    </oc>
    <nc r="T54"/>
  </rcc>
  <rcc rId="7648" sId="4">
    <oc r="U54">
      <f>U55</f>
    </oc>
    <nc r="U54"/>
  </rcc>
  <rcc rId="7649" sId="4">
    <oc r="V54">
      <f>V55</f>
    </oc>
    <nc r="V54"/>
  </rcc>
  <rcc rId="7650" sId="4">
    <oc r="W54">
      <f>W55</f>
    </oc>
    <nc r="W54"/>
  </rcc>
  <rcc rId="7651" sId="4">
    <oc r="X54">
      <f>X55</f>
    </oc>
    <nc r="X54"/>
  </rcc>
  <rcc rId="7652" sId="4">
    <oc r="Y54">
      <f>Y55</f>
    </oc>
    <nc r="Y54"/>
  </rcc>
  <rcc rId="7653" sId="4">
    <oc r="Z54">
      <f>Z55</f>
    </oc>
    <nc r="Z54"/>
  </rcc>
  <rcc rId="7654" sId="4">
    <oc r="AA54">
      <f>AA55</f>
    </oc>
    <nc r="AA54"/>
  </rcc>
  <rcc rId="7655" sId="4">
    <oc r="AB54">
      <f>AB55</f>
    </oc>
    <nc r="AB54"/>
  </rcc>
  <rcc rId="7656" sId="4">
    <oc r="AC54">
      <f>AC55</f>
    </oc>
    <nc r="AC54"/>
  </rcc>
  <rcc rId="7657" sId="4">
    <oc r="AD54">
      <f>AD55</f>
    </oc>
    <nc r="AD54"/>
  </rcc>
  <rcc rId="7658" sId="4">
    <oc r="AE54">
      <f>AE55</f>
    </oc>
    <nc r="AE54"/>
  </rcc>
  <rcc rId="7659" sId="4">
    <oc r="AF54">
      <f>AF55</f>
    </oc>
    <nc r="AF54"/>
  </rcc>
  <rcc rId="7660" sId="4">
    <oc r="AG54">
      <f>AG55</f>
    </oc>
    <nc r="AG54"/>
  </rcc>
  <rcc rId="7661" sId="4">
    <oc r="AH54" t="inlineStr">
      <is>
        <t>Остаток средств в сумме 147,0 т.руб.- в т.ч. транспортные расходы - 70,0 руб.,   прочее приобретение - 77,0 т.руб.,оплата по факту на основании документов на оплату,  акта выполненных работ, средства будут использованы в мае.</t>
      </is>
    </oc>
    <nc r="AH54"/>
  </rcc>
  <rcc rId="7662" sId="4">
    <oc r="C55" t="inlineStr">
      <is>
        <t>бюджет города Когалыма</t>
      </is>
    </oc>
    <nc r="C55"/>
  </rcc>
  <rcc rId="7663" sId="4">
    <oc r="D55">
      <f>SUM(J55,L55,N55,P55,R55,T55,V55,X55,Z55,AB55,AD55,AF55)</f>
    </oc>
    <nc r="D55"/>
  </rcc>
  <rcc rId="7664" sId="4">
    <oc r="E55">
      <f>J55+L55+N55</f>
    </oc>
    <nc r="E55"/>
  </rcc>
  <rcc rId="7665" sId="4">
    <oc r="F55">
      <f>G55</f>
    </oc>
    <nc r="F55"/>
  </rcc>
  <rcc rId="7666" sId="4">
    <oc r="G55">
      <f>SUM(K55,M55,O55,Q55,S55,U55,W55,Y55,AA55,AC55,AE55,AG55)</f>
    </oc>
    <nc r="G55"/>
  </rcc>
  <rcc rId="7667" sId="4">
    <oc r="H55">
      <f>IFERROR(G55/D55*100,0)</f>
    </oc>
    <nc r="H55"/>
  </rcc>
  <rcc rId="7668" sId="4">
    <oc r="I55">
      <f>IFERROR(G55/E55*100,0)</f>
    </oc>
    <nc r="I55"/>
  </rcc>
  <rcc rId="7669" sId="4" numFmtId="4">
    <oc r="J55">
      <v>0</v>
    </oc>
    <nc r="J55"/>
  </rcc>
  <rcc rId="7670" sId="4" numFmtId="4">
    <oc r="K55">
      <v>0</v>
    </oc>
    <nc r="K55"/>
  </rcc>
  <rcc rId="7671" sId="4" numFmtId="4">
    <oc r="L55">
      <v>0</v>
    </oc>
    <nc r="L55"/>
  </rcc>
  <rcc rId="7672" sId="4" numFmtId="4">
    <oc r="M55">
      <v>0</v>
    </oc>
    <nc r="M55"/>
  </rcc>
  <rcc rId="7673" sId="4" numFmtId="4">
    <oc r="N55">
      <v>174.4</v>
    </oc>
    <nc r="N55"/>
  </rcc>
  <rcc rId="7674" sId="4" numFmtId="4">
    <oc r="O55">
      <v>64.400000000000006</v>
    </oc>
    <nc r="O55"/>
  </rcc>
  <rcc rId="7675" sId="4" numFmtId="4">
    <oc r="P55">
      <v>171.2</v>
    </oc>
    <nc r="P55"/>
  </rcc>
  <rcc rId="7676" sId="4" numFmtId="4">
    <oc r="Q55">
      <v>134.19999999999999</v>
    </oc>
    <nc r="Q55"/>
  </rcc>
  <rcc rId="7677" sId="4" numFmtId="4">
    <oc r="R55">
      <v>0</v>
    </oc>
    <nc r="R55"/>
  </rcc>
  <rcc rId="7678" sId="4" numFmtId="4">
    <oc r="S55">
      <v>0</v>
    </oc>
    <nc r="S55"/>
  </rcc>
  <rcc rId="7679" sId="4" numFmtId="4">
    <oc r="T55">
      <v>0</v>
    </oc>
    <nc r="T55"/>
  </rcc>
  <rcc rId="7680" sId="4" numFmtId="4">
    <oc r="U55">
      <v>0</v>
    </oc>
    <nc r="U55"/>
  </rcc>
  <rcc rId="7681" sId="4" numFmtId="4">
    <oc r="V55">
      <v>0</v>
    </oc>
    <nc r="V55"/>
  </rcc>
  <rcc rId="7682" sId="4" numFmtId="4">
    <oc r="W55">
      <v>0</v>
    </oc>
    <nc r="W55"/>
  </rcc>
  <rcc rId="7683" sId="4" numFmtId="4">
    <oc r="X55">
      <v>154.4</v>
    </oc>
    <nc r="X55"/>
  </rcc>
  <rcc rId="7684" sId="4" numFmtId="4">
    <oc r="Y55">
      <v>0</v>
    </oc>
    <nc r="Y55"/>
  </rcc>
  <rcc rId="7685" sId="4" numFmtId="4">
    <oc r="Z55">
      <v>0</v>
    </oc>
    <nc r="Z55"/>
  </rcc>
  <rcc rId="7686" sId="4" numFmtId="4">
    <oc r="AA55">
      <v>0</v>
    </oc>
    <nc r="AA55"/>
  </rcc>
  <rcc rId="7687" sId="4" numFmtId="4">
    <oc r="AB55">
      <v>0</v>
    </oc>
    <nc r="AB55"/>
  </rcc>
  <rcc rId="7688" sId="4" numFmtId="4">
    <oc r="AC55">
      <v>0</v>
    </oc>
    <nc r="AC55"/>
  </rcc>
  <rcc rId="7689" sId="4" numFmtId="4">
    <oc r="AD55">
      <v>0</v>
    </oc>
    <nc r="AD55"/>
  </rcc>
  <rcc rId="7690" sId="4" numFmtId="4">
    <oc r="AE55">
      <v>0</v>
    </oc>
    <nc r="AE55"/>
  </rcc>
  <rcc rId="7691" sId="4" numFmtId="4">
    <oc r="AF55">
      <v>0</v>
    </oc>
    <nc r="AF55"/>
  </rcc>
  <rcc rId="7692" sId="4" numFmtId="4">
    <oc r="AG55">
      <v>0</v>
    </oc>
    <nc r="AG55"/>
  </rcc>
  <rcc rId="7693" sId="4">
    <oc r="B56" t="inlineStr">
      <is>
        <t>1.1./.1.1.8   Реализованы музейные проекты</t>
      </is>
    </oc>
    <nc r="B56"/>
  </rcc>
  <rcc rId="7694" sId="4">
    <oc r="C56" t="inlineStr">
      <is>
        <t>Всего</t>
      </is>
    </oc>
    <nc r="C56"/>
  </rcc>
  <rcc rId="7695" sId="4">
    <oc r="D56">
      <f>D57</f>
    </oc>
    <nc r="D56"/>
  </rcc>
  <rcc rId="7696" sId="4">
    <oc r="E56">
      <f>E57</f>
    </oc>
    <nc r="E56"/>
  </rcc>
  <rcc rId="7697" sId="4">
    <oc r="F56">
      <f>G56</f>
    </oc>
    <nc r="F56"/>
  </rcc>
  <rcc rId="7698" sId="4">
    <oc r="G56">
      <f>G57</f>
    </oc>
    <nc r="G56"/>
  </rcc>
  <rcc rId="7699" sId="4">
    <oc r="H56">
      <f>IFERROR(G56/D56*100,0)</f>
    </oc>
    <nc r="H56"/>
  </rcc>
  <rcc rId="7700" sId="4">
    <oc r="I56">
      <f>IFERROR(G56/E56*100,0)</f>
    </oc>
    <nc r="I56"/>
  </rcc>
  <rcc rId="7701" sId="4">
    <oc r="J56">
      <f>J57</f>
    </oc>
    <nc r="J56"/>
  </rcc>
  <rcc rId="7702" sId="4">
    <oc r="K56">
      <f>K57</f>
    </oc>
    <nc r="K56"/>
  </rcc>
  <rcc rId="7703" sId="4">
    <oc r="L56">
      <f>L57</f>
    </oc>
    <nc r="L56"/>
  </rcc>
  <rcc rId="7704" sId="4">
    <oc r="M56">
      <f>M57</f>
    </oc>
    <nc r="M56"/>
  </rcc>
  <rcc rId="7705" sId="4">
    <oc r="N56">
      <f>N57</f>
    </oc>
    <nc r="N56"/>
  </rcc>
  <rcc rId="7706" sId="4">
    <oc r="O56">
      <f>O57</f>
    </oc>
    <nc r="O56"/>
  </rcc>
  <rcc rId="7707" sId="4">
    <oc r="P56">
      <f>P57</f>
    </oc>
    <nc r="P56"/>
  </rcc>
  <rcc rId="7708" sId="4">
    <oc r="Q56">
      <f>Q57</f>
    </oc>
    <nc r="Q56"/>
  </rcc>
  <rcc rId="7709" sId="4">
    <oc r="R56">
      <f>R57</f>
    </oc>
    <nc r="R56"/>
  </rcc>
  <rcc rId="7710" sId="4">
    <oc r="S56">
      <f>S57</f>
    </oc>
    <nc r="S56"/>
  </rcc>
  <rcc rId="7711" sId="4">
    <oc r="T56">
      <f>T57</f>
    </oc>
    <nc r="T56"/>
  </rcc>
  <rcc rId="7712" sId="4">
    <oc r="U56">
      <f>U57</f>
    </oc>
    <nc r="U56"/>
  </rcc>
  <rcc rId="7713" sId="4">
    <oc r="V56">
      <f>V57</f>
    </oc>
    <nc r="V56"/>
  </rcc>
  <rcc rId="7714" sId="4">
    <oc r="W56">
      <f>W57</f>
    </oc>
    <nc r="W56"/>
  </rcc>
  <rcc rId="7715" sId="4">
    <oc r="X56">
      <f>X57</f>
    </oc>
    <nc r="X56"/>
  </rcc>
  <rcc rId="7716" sId="4">
    <oc r="Y56">
      <f>Y57</f>
    </oc>
    <nc r="Y56"/>
  </rcc>
  <rcc rId="7717" sId="4">
    <oc r="Z56">
      <f>Z57</f>
    </oc>
    <nc r="Z56"/>
  </rcc>
  <rcc rId="7718" sId="4">
    <oc r="AA56">
      <f>AA57</f>
    </oc>
    <nc r="AA56"/>
  </rcc>
  <rcc rId="7719" sId="4">
    <oc r="AB56">
      <f>AB57</f>
    </oc>
    <nc r="AB56"/>
  </rcc>
  <rcc rId="7720" sId="4">
    <oc r="AC56">
      <f>AC57</f>
    </oc>
    <nc r="AC56"/>
  </rcc>
  <rcc rId="7721" sId="4">
    <oc r="AD56">
      <f>AD57</f>
    </oc>
    <nc r="AD56"/>
  </rcc>
  <rcc rId="7722" sId="4">
    <oc r="AE56">
      <f>AE57</f>
    </oc>
    <nc r="AE56"/>
  </rcc>
  <rcc rId="7723" sId="4">
    <oc r="AF56">
      <f>AF57</f>
    </oc>
    <nc r="AF56"/>
  </rcc>
  <rcc rId="7724" sId="4">
    <oc r="AG56">
      <f>AG57</f>
    </oc>
    <nc r="AG56"/>
  </rcc>
  <rcc rId="7725" sId="4">
    <oc r="C57" t="inlineStr">
      <is>
        <t>бюджет города Когалыма</t>
      </is>
    </oc>
    <nc r="C57"/>
  </rcc>
  <rcc rId="7726" sId="4">
    <oc r="D57">
      <f>SUM(J57,L57,N57,P57,R57,T57,V57,X57,Z57,AB57,AD57,AF57)</f>
    </oc>
    <nc r="D57"/>
  </rcc>
  <rcc rId="7727" sId="4">
    <oc r="E57">
      <f>J57</f>
    </oc>
    <nc r="E57"/>
  </rcc>
  <rcc rId="7728" sId="4">
    <oc r="F57">
      <f>G57</f>
    </oc>
    <nc r="F57"/>
  </rcc>
  <rcc rId="7729" sId="4">
    <oc r="G57">
      <f>SUM(K57,M57,O57,Q57,S57,U57,W57,Y57,AA57,AC57,AE57,AG57)</f>
    </oc>
    <nc r="G57"/>
  </rcc>
  <rcc rId="7730" sId="4">
    <oc r="H57">
      <f>IFERROR(G57/D57*100,0)</f>
    </oc>
    <nc r="H57"/>
  </rcc>
  <rcc rId="7731" sId="4">
    <oc r="I57">
      <f>IFERROR(G57/E57*100,0)</f>
    </oc>
    <nc r="I57"/>
  </rcc>
  <rcc rId="7732" sId="4" numFmtId="4">
    <oc r="J57">
      <v>0</v>
    </oc>
    <nc r="J57"/>
  </rcc>
  <rcc rId="7733" sId="4" numFmtId="4">
    <oc r="K57">
      <v>0</v>
    </oc>
    <nc r="K57"/>
  </rcc>
  <rcc rId="7734" sId="4" numFmtId="4">
    <oc r="L57">
      <v>0</v>
    </oc>
    <nc r="L57"/>
  </rcc>
  <rcc rId="7735" sId="4" numFmtId="4">
    <oc r="M57">
      <v>0</v>
    </oc>
    <nc r="M57"/>
  </rcc>
  <rcc rId="7736" sId="4" numFmtId="4">
    <oc r="N57">
      <v>0</v>
    </oc>
    <nc r="N57"/>
  </rcc>
  <rcc rId="7737" sId="4" numFmtId="4">
    <oc r="O57">
      <v>0</v>
    </oc>
    <nc r="O57"/>
  </rcc>
  <rcc rId="7738" sId="4" numFmtId="4">
    <oc r="P57">
      <v>434.2</v>
    </oc>
    <nc r="P57"/>
  </rcc>
  <rcc rId="7739" sId="4" numFmtId="4">
    <oc r="Q57">
      <v>195</v>
    </oc>
    <nc r="Q57"/>
  </rcc>
  <rcc rId="7740" sId="4" numFmtId="4">
    <oc r="R57">
      <v>0</v>
    </oc>
    <nc r="R57"/>
  </rcc>
  <rcc rId="7741" sId="4" numFmtId="4">
    <oc r="S57">
      <v>0</v>
    </oc>
    <nc r="S57"/>
  </rcc>
  <rcc rId="7742" sId="4" numFmtId="4">
    <oc r="T57">
      <v>0</v>
    </oc>
    <nc r="T57"/>
  </rcc>
  <rcc rId="7743" sId="4" numFmtId="4">
    <oc r="U57">
      <v>0</v>
    </oc>
    <nc r="U57"/>
  </rcc>
  <rcc rId="7744" sId="4" numFmtId="4">
    <oc r="V57">
      <v>0</v>
    </oc>
    <nc r="V57"/>
  </rcc>
  <rcc rId="7745" sId="4" numFmtId="4">
    <oc r="W57">
      <v>0</v>
    </oc>
    <nc r="W57"/>
  </rcc>
  <rcc rId="7746" sId="4" numFmtId="4">
    <oc r="X57">
      <v>0</v>
    </oc>
    <nc r="X57"/>
  </rcc>
  <rcc rId="7747" sId="4" numFmtId="4">
    <oc r="Y57">
      <v>0</v>
    </oc>
    <nc r="Y57"/>
  </rcc>
  <rcc rId="7748" sId="4" numFmtId="4">
    <oc r="Z57">
      <v>0</v>
    </oc>
    <nc r="Z57"/>
  </rcc>
  <rcc rId="7749" sId="4" numFmtId="4">
    <oc r="AA57">
      <v>0</v>
    </oc>
    <nc r="AA57"/>
  </rcc>
  <rcc rId="7750" sId="4" numFmtId="4">
    <oc r="AB57">
      <v>0</v>
    </oc>
    <nc r="AB57"/>
  </rcc>
  <rcc rId="7751" sId="4" numFmtId="4">
    <oc r="AC57">
      <v>0</v>
    </oc>
    <nc r="AC57"/>
  </rcc>
  <rcc rId="7752" sId="4" numFmtId="4">
    <oc r="AD57">
      <v>0</v>
    </oc>
    <nc r="AD57"/>
  </rcc>
  <rcc rId="7753" sId="4" numFmtId="4">
    <oc r="AE57">
      <v>0</v>
    </oc>
    <nc r="AE57"/>
  </rcc>
  <rcc rId="7754" sId="4" numFmtId="4">
    <oc r="AF57">
      <v>0</v>
    </oc>
    <nc r="AF57"/>
  </rcc>
  <rcc rId="7755" sId="4" numFmtId="4">
    <oc r="AG57">
      <v>0</v>
    </oc>
    <nc r="AG57"/>
  </rcc>
  <rcc rId="7756" sId="4">
    <oc r="AH57" t="inlineStr">
      <is>
        <t>Остаток средств в сумме 239,2 т.руб.- в т.ч. Приобретение ОС - 239,20 т.руб.,оплата по факту на основании документов на оплату и товарных накладных, средства будут использованы в мае.</t>
      </is>
    </oc>
    <nc r="AH57"/>
  </rcc>
  <rcc rId="7757" sId="4">
    <oc r="B58" t="inlineStr">
      <is>
        <t xml:space="preserve">1.1./1.1.9 Обеспечена деятельность (оказаны услуги) муниципального культурно-досугового учреждения города Когалыма </t>
      </is>
    </oc>
    <nc r="B58"/>
  </rcc>
  <rcc rId="7758" sId="4">
    <oc r="C58" t="inlineStr">
      <is>
        <t>Всего</t>
      </is>
    </oc>
    <nc r="C58"/>
  </rcc>
  <rcc rId="7759" sId="4">
    <oc r="D58">
      <f>D60+D59</f>
    </oc>
    <nc r="D58"/>
  </rcc>
  <rcc rId="7760" sId="4">
    <oc r="E58">
      <f>E60+E59</f>
    </oc>
    <nc r="E58"/>
  </rcc>
  <rcc rId="7761" sId="4">
    <oc r="F58">
      <f>F60+F59</f>
    </oc>
    <nc r="F58"/>
  </rcc>
  <rcc rId="7762" sId="4">
    <oc r="G58">
      <f>G60+G59</f>
    </oc>
    <nc r="G58"/>
  </rcc>
  <rcc rId="7763" sId="4">
    <oc r="H58">
      <f>IFERROR(G58/D58*100,0)</f>
    </oc>
    <nc r="H58"/>
  </rcc>
  <rcc rId="7764" sId="4">
    <oc r="I58">
      <f>IFERROR(G58/E58*100,0)</f>
    </oc>
    <nc r="I58"/>
  </rcc>
  <rcc rId="7765" sId="4">
    <oc r="J58">
      <f>J60+J59</f>
    </oc>
    <nc r="J58"/>
  </rcc>
  <rcc rId="7766" sId="4">
    <oc r="K58">
      <f>K60+K59</f>
    </oc>
    <nc r="K58"/>
  </rcc>
  <rcc rId="7767" sId="4">
    <oc r="L58">
      <f>L60+L59</f>
    </oc>
    <nc r="L58"/>
  </rcc>
  <rcc rId="7768" sId="4">
    <oc r="M58">
      <f>M60+M59</f>
    </oc>
    <nc r="M58"/>
  </rcc>
  <rcc rId="7769" sId="4">
    <oc r="N58">
      <f>N60+N59</f>
    </oc>
    <nc r="N58"/>
  </rcc>
  <rcc rId="7770" sId="4">
    <oc r="O58">
      <f>O60+O59</f>
    </oc>
    <nc r="O58"/>
  </rcc>
  <rcc rId="7771" sId="4">
    <oc r="P58">
      <f>P60+P59</f>
    </oc>
    <nc r="P58"/>
  </rcc>
  <rcc rId="7772" sId="4">
    <oc r="Q58">
      <f>Q60+Q59</f>
    </oc>
    <nc r="Q58"/>
  </rcc>
  <rcc rId="7773" sId="4">
    <oc r="R58">
      <f>R60+R59</f>
    </oc>
    <nc r="R58"/>
  </rcc>
  <rcc rId="7774" sId="4">
    <oc r="S58">
      <f>S60+S59</f>
    </oc>
    <nc r="S58"/>
  </rcc>
  <rcc rId="7775" sId="4">
    <oc r="T58">
      <f>T60+T59</f>
    </oc>
    <nc r="T58"/>
  </rcc>
  <rcc rId="7776" sId="4">
    <oc r="U58">
      <f>U60+U59</f>
    </oc>
    <nc r="U58"/>
  </rcc>
  <rcc rId="7777" sId="4">
    <oc r="V58">
      <f>V60+V59</f>
    </oc>
    <nc r="V58"/>
  </rcc>
  <rcc rId="7778" sId="4">
    <oc r="W58">
      <f>W60+W59</f>
    </oc>
    <nc r="W58"/>
  </rcc>
  <rcc rId="7779" sId="4">
    <oc r="X58">
      <f>X60+X59</f>
    </oc>
    <nc r="X58"/>
  </rcc>
  <rcc rId="7780" sId="4">
    <oc r="Y58">
      <f>Y60+Y59</f>
    </oc>
    <nc r="Y58"/>
  </rcc>
  <rcc rId="7781" sId="4">
    <oc r="Z58">
      <f>Z60+Z59</f>
    </oc>
    <nc r="Z58"/>
  </rcc>
  <rcc rId="7782" sId="4">
    <oc r="AA58">
      <f>AA60+AA59</f>
    </oc>
    <nc r="AA58"/>
  </rcc>
  <rcc rId="7783" sId="4">
    <oc r="AB58">
      <f>AB60+AB59</f>
    </oc>
    <nc r="AB58"/>
  </rcc>
  <rcc rId="7784" sId="4">
    <oc r="AC58">
      <f>AC60+AC59</f>
    </oc>
    <nc r="AC58"/>
  </rcc>
  <rcc rId="7785" sId="4">
    <oc r="AD58">
      <f>AD60+AD59</f>
    </oc>
    <nc r="AD58"/>
  </rcc>
  <rcc rId="7786" sId="4">
    <oc r="AE58">
      <f>AE60+AE59</f>
    </oc>
    <nc r="AE58"/>
  </rcc>
  <rcc rId="7787" sId="4">
    <oc r="AF58">
      <f>AF60+AF59</f>
    </oc>
    <nc r="AF58"/>
  </rcc>
  <rcc rId="7788" sId="4">
    <oc r="AG58">
      <f>AG60+AG59</f>
    </oc>
    <nc r="AG58"/>
  </rcc>
  <rcc rId="7789" sId="4">
    <oc r="C59" t="inlineStr">
      <is>
        <t>бюджет города Когалыма</t>
      </is>
    </oc>
    <nc r="C59"/>
  </rcc>
  <rcc rId="7790" sId="4">
    <oc r="D59">
      <f>SUM(J59,L59,N59,P59,R59,T59,V59,X59,Z59,AB59,AD59,AF59)</f>
    </oc>
    <nc r="D59"/>
  </rcc>
  <rcc rId="7791" sId="4">
    <oc r="E59">
      <f>J59+L59+N59</f>
    </oc>
    <nc r="E59"/>
  </rcc>
  <rcc rId="7792" sId="4" numFmtId="4">
    <oc r="F59">
      <v>35807.019999999997</v>
    </oc>
    <nc r="F59"/>
  </rcc>
  <rcc rId="7793" sId="4">
    <oc r="G59">
      <f>SUM(K59,M59,O59,Q59,S59,U59,W59,Y59,AA59,AC59,AE59,AG59)</f>
    </oc>
    <nc r="G59"/>
  </rcc>
  <rcc rId="7794" sId="4">
    <oc r="H59">
      <f>IFERROR(G59/D59*100,0)</f>
    </oc>
    <nc r="H59"/>
  </rcc>
  <rcc rId="7795" sId="4">
    <oc r="I59">
      <f>IFERROR(G59/E59*100,0)</f>
    </oc>
    <nc r="I59"/>
  </rcc>
  <rcc rId="7796" sId="4" numFmtId="4">
    <oc r="J59">
      <v>8609.4639999999999</v>
    </oc>
    <nc r="J59"/>
  </rcc>
  <rcc rId="7797" sId="4" numFmtId="4">
    <oc r="K59">
      <v>4860.6880000000001</v>
    </oc>
    <nc r="K59"/>
  </rcc>
  <rcc rId="7798" sId="4" numFmtId="4">
    <oc r="L59">
      <v>16994.278999999999</v>
    </oc>
    <nc r="L59"/>
  </rcc>
  <rcc rId="7799" sId="4" numFmtId="4">
    <oc r="M59">
      <v>13193.374</v>
    </oc>
    <nc r="M59"/>
  </rcc>
  <rcc rId="7800" sId="4" numFmtId="4">
    <oc r="N59">
      <v>10203.272999999999</v>
    </oc>
    <nc r="N59"/>
  </rcc>
  <rcc rId="7801" sId="4" numFmtId="4">
    <oc r="O59">
      <v>12068.052</v>
    </oc>
    <nc r="O59"/>
  </rcc>
  <rcc rId="7802" sId="4" numFmtId="4">
    <oc r="P59">
      <v>17529.714</v>
    </oc>
    <nc r="P59"/>
  </rcc>
  <rcc rId="7803" sId="4" numFmtId="4">
    <oc r="Q59">
      <v>14894.413</v>
    </oc>
    <nc r="Q59"/>
  </rcc>
  <rcc rId="7804" sId="4" numFmtId="4">
    <oc r="R59">
      <v>14772.98</v>
    </oc>
    <nc r="R59"/>
  </rcc>
  <rcc rId="7805" sId="4" numFmtId="4">
    <oc r="S59">
      <v>0</v>
    </oc>
    <nc r="S59"/>
  </rcc>
  <rcc rId="7806" sId="4" numFmtId="4">
    <oc r="T59">
      <v>16510.393</v>
    </oc>
    <nc r="T59"/>
  </rcc>
  <rcc rId="7807" sId="4" numFmtId="4">
    <oc r="U59">
      <v>0</v>
    </oc>
    <nc r="U59"/>
  </rcc>
  <rcc rId="7808" sId="4" numFmtId="4">
    <oc r="V59">
      <v>16916.805</v>
    </oc>
    <nc r="V59"/>
  </rcc>
  <rcc rId="7809" sId="4" numFmtId="4">
    <oc r="W59">
      <v>0</v>
    </oc>
    <nc r="W59"/>
  </rcc>
  <rcc rId="7810" sId="4" numFmtId="4">
    <oc r="X59">
      <v>10654.089</v>
    </oc>
    <nc r="X59"/>
  </rcc>
  <rcc rId="7811" sId="4" numFmtId="4">
    <oc r="Y59">
      <v>0</v>
    </oc>
    <nc r="Y59"/>
  </rcc>
  <rcc rId="7812" sId="4" numFmtId="4">
    <oc r="Z59">
      <v>9826.8310000000001</v>
    </oc>
    <nc r="Z59"/>
  </rcc>
  <rcc rId="7813" sId="4" numFmtId="4">
    <oc r="AA59">
      <v>0</v>
    </oc>
    <nc r="AA59"/>
  </rcc>
  <rcc rId="7814" sId="4" numFmtId="4">
    <oc r="AB59">
      <v>14035.343000000001</v>
    </oc>
    <nc r="AB59"/>
  </rcc>
  <rcc rId="7815" sId="4" numFmtId="4">
    <oc r="AC59">
      <v>0</v>
    </oc>
    <nc r="AC59"/>
  </rcc>
  <rcc rId="7816" sId="4" numFmtId="4">
    <oc r="AD59">
      <v>9593</v>
    </oc>
    <nc r="AD59"/>
  </rcc>
  <rcc rId="7817" sId="4" numFmtId="4">
    <oc r="AE59">
      <v>0</v>
    </oc>
    <nc r="AE59"/>
  </rcc>
  <rcc rId="7818" sId="4" numFmtId="4">
    <oc r="AF59">
      <v>18684.133000000002</v>
    </oc>
    <nc r="AF59"/>
  </rcc>
  <rcc rId="7819" sId="4" numFmtId="4">
    <oc r="AG59">
      <v>0</v>
    </oc>
    <nc r="AG59"/>
  </rcc>
  <rcc rId="7820" sId="4">
    <oc r="AH59">
      <f>'C:\Users\TihonovaLA\AppData\Local\Microsoft\Windows\Temporary Internet Files\Content.MSO\[Копия Сетевые графики на 01.05.2025.xlsx]разв.кул.'!$AF$10</f>
    </oc>
    <nc r="AH59"/>
  </rcc>
  <rcc rId="7821" sId="4">
    <oc r="C60" t="inlineStr">
      <is>
        <t>внебюджетные источики</t>
      </is>
    </oc>
    <nc r="C60"/>
  </rcc>
  <rcc rId="7822" sId="4">
    <oc r="D60">
      <f>SUM(J60,L60,N60,P60,R60,T60,V60,X60,Z60,AB60,AD60,AF60)</f>
    </oc>
    <nc r="D60"/>
  </rcc>
  <rcc rId="7823" sId="4">
    <oc r="E60">
      <f>J60+L60+N60</f>
    </oc>
    <nc r="E60"/>
  </rcc>
  <rcc rId="7824" sId="4" numFmtId="4">
    <oc r="F60">
      <v>5846.88</v>
    </oc>
    <nc r="F60"/>
  </rcc>
  <rcc rId="7825" sId="4">
    <oc r="G60">
      <f>SUM(K60,M60,O60,Q60,S60,U60,W60,Y60,AA60,AC60,AE60,AG60)</f>
    </oc>
    <nc r="G60"/>
  </rcc>
  <rcc rId="7826" sId="4">
    <oc r="H60">
      <f>IFERROR(G60/D60*100,0)</f>
    </oc>
    <nc r="H60"/>
  </rcc>
  <rcc rId="7827" sId="4">
    <oc r="I60">
      <f>IFERROR(G60/E60*100,0)</f>
    </oc>
    <nc r="I60"/>
  </rcc>
  <rcc rId="7828" sId="4" numFmtId="4">
    <oc r="J60">
      <v>2348.058</v>
    </oc>
    <nc r="J60"/>
  </rcc>
  <rcc rId="7829" sId="4" numFmtId="4">
    <oc r="K60">
      <v>642.80700000000002</v>
    </oc>
    <nc r="K60"/>
  </rcc>
  <rcc rId="7830" sId="4" numFmtId="4">
    <oc r="L60">
      <v>1599.0429999999999</v>
    </oc>
    <nc r="L60"/>
  </rcc>
  <rcc rId="7831" sId="4" numFmtId="4">
    <oc r="M60">
      <v>1048.8599999999999</v>
    </oc>
    <nc r="M60"/>
  </rcc>
  <rcc rId="7832" sId="4" numFmtId="4">
    <oc r="N60">
      <v>1899.7750000000001</v>
    </oc>
    <nc r="N60"/>
  </rcc>
  <rcc rId="7833" sId="4" numFmtId="4">
    <oc r="O60">
      <v>1376.7560000000001</v>
    </oc>
    <nc r="O60"/>
  </rcc>
  <rcc rId="7834" sId="4" numFmtId="4">
    <oc r="P60">
      <v>3054.828</v>
    </oc>
    <nc r="P60"/>
  </rcc>
  <rcc rId="7835" sId="4" numFmtId="4">
    <oc r="Q60">
      <v>1591.8789999999999</v>
    </oc>
    <nc r="Q60"/>
  </rcc>
  <rcc rId="7836" sId="4" numFmtId="4">
    <oc r="R60">
      <v>1548.3130000000001</v>
    </oc>
    <nc r="R60"/>
  </rcc>
  <rcc rId="7837" sId="4" numFmtId="4">
    <oc r="S60">
      <v>0</v>
    </oc>
    <nc r="S60"/>
  </rcc>
  <rcc rId="7838" sId="4" numFmtId="4">
    <oc r="T60">
      <v>1387.7719999999999</v>
    </oc>
    <nc r="T60"/>
  </rcc>
  <rcc rId="7839" sId="4" numFmtId="4">
    <oc r="U60">
      <v>0</v>
    </oc>
    <nc r="U60"/>
  </rcc>
  <rcc rId="7840" sId="4" numFmtId="4">
    <oc r="V60">
      <v>1575.175</v>
    </oc>
    <nc r="V60"/>
  </rcc>
  <rcc rId="7841" sId="4" numFmtId="4">
    <oc r="W60">
      <v>0</v>
    </oc>
    <nc r="W60"/>
  </rcc>
  <rcc rId="7842" sId="4" numFmtId="4">
    <oc r="X60">
      <v>1327.1949999999999</v>
    </oc>
    <nc r="X60"/>
  </rcc>
  <rcc rId="7843" sId="4" numFmtId="4">
    <oc r="Y60">
      <v>0</v>
    </oc>
    <nc r="Y60"/>
  </rcc>
  <rcc rId="7844" sId="4" numFmtId="4">
    <oc r="Z60">
      <v>1461.624</v>
    </oc>
    <nc r="Z60"/>
  </rcc>
  <rcc rId="7845" sId="4" numFmtId="4">
    <oc r="AA60">
      <v>0</v>
    </oc>
    <nc r="AA60"/>
  </rcc>
  <rcc rId="7846" sId="4" numFmtId="4">
    <oc r="AB60">
      <v>1934.817</v>
    </oc>
    <nc r="AB60"/>
  </rcc>
  <rcc rId="7847" sId="4" numFmtId="4">
    <oc r="AC60">
      <v>0</v>
    </oc>
    <nc r="AC60"/>
  </rcc>
  <rcc rId="7848" sId="4" numFmtId="4">
    <oc r="AD60">
      <v>1742.47</v>
    </oc>
    <nc r="AD60"/>
  </rcc>
  <rcc rId="7849" sId="4" numFmtId="4">
    <oc r="AE60">
      <v>0</v>
    </oc>
    <nc r="AE60"/>
  </rcc>
  <rcc rId="7850" sId="4" numFmtId="4">
    <oc r="AF60">
      <v>1720.9269999999999</v>
    </oc>
    <nc r="AF60"/>
  </rcc>
  <rcc rId="7851" sId="4" numFmtId="4">
    <oc r="AG60">
      <v>0</v>
    </oc>
    <nc r="AG60"/>
  </rcc>
  <rcc rId="7852" sId="4">
    <oc r="AH60">
      <f>'C:\Users\TihonovaLA\AppData\Local\Microsoft\Windows\Temporary Internet Files\Content.MSO\[Копия Сетевые графики на 01.05.2025.xlsx]разв.кул.'!$AF$17</f>
    </oc>
    <nc r="AH60"/>
  </rcc>
  <rcc rId="7853" sId="4">
    <oc r="B61" t="inlineStr">
      <is>
        <t>1.1./.1.1.10   Организованы и проведены культурно-массовые мероприятия</t>
      </is>
    </oc>
    <nc r="B61"/>
  </rcc>
  <rcc rId="7854" sId="4">
    <oc r="C61" t="inlineStr">
      <is>
        <t>Всего</t>
      </is>
    </oc>
    <nc r="C61"/>
  </rcc>
  <rcc rId="7855" sId="4">
    <oc r="D61">
      <f>D62</f>
    </oc>
    <nc r="D61"/>
  </rcc>
  <rcc rId="7856" sId="4">
    <oc r="E61">
      <f>E62</f>
    </oc>
    <nc r="E61"/>
  </rcc>
  <rcc rId="7857" sId="4">
    <oc r="F61">
      <f>G61</f>
    </oc>
    <nc r="F61"/>
  </rcc>
  <rcc rId="7858" sId="4">
    <oc r="G61">
      <f>G62</f>
    </oc>
    <nc r="G61"/>
  </rcc>
  <rcc rId="7859" sId="4">
    <oc r="H61">
      <f>IFERROR(G61/D61*100,0)</f>
    </oc>
    <nc r="H61"/>
  </rcc>
  <rcc rId="7860" sId="4">
    <oc r="I61">
      <f>IFERROR(G61/E61*100,0)</f>
    </oc>
    <nc r="I61"/>
  </rcc>
  <rcc rId="7861" sId="4">
    <oc r="J61">
      <f>J62</f>
    </oc>
    <nc r="J61"/>
  </rcc>
  <rcc rId="7862" sId="4">
    <oc r="K61">
      <f>K62</f>
    </oc>
    <nc r="K61"/>
  </rcc>
  <rcc rId="7863" sId="4">
    <oc r="L61">
      <f>L62</f>
    </oc>
    <nc r="L61"/>
  </rcc>
  <rcc rId="7864" sId="4">
    <oc r="M61">
      <f>M62</f>
    </oc>
    <nc r="M61"/>
  </rcc>
  <rcc rId="7865" sId="4">
    <oc r="N61">
      <f>N62</f>
    </oc>
    <nc r="N61"/>
  </rcc>
  <rcc rId="7866" sId="4">
    <oc r="O61">
      <f>O62</f>
    </oc>
    <nc r="O61"/>
  </rcc>
  <rcc rId="7867" sId="4">
    <oc r="P61">
      <f>P62</f>
    </oc>
    <nc r="P61"/>
  </rcc>
  <rcc rId="7868" sId="4">
    <oc r="Q61">
      <f>Q62</f>
    </oc>
    <nc r="Q61"/>
  </rcc>
  <rcc rId="7869" sId="4">
    <oc r="R61">
      <f>R62</f>
    </oc>
    <nc r="R61"/>
  </rcc>
  <rcc rId="7870" sId="4">
    <oc r="S61">
      <f>S62</f>
    </oc>
    <nc r="S61"/>
  </rcc>
  <rcc rId="7871" sId="4">
    <oc r="T61">
      <f>T62</f>
    </oc>
    <nc r="T61"/>
  </rcc>
  <rcc rId="7872" sId="4">
    <oc r="U61">
      <f>U62</f>
    </oc>
    <nc r="U61"/>
  </rcc>
  <rcc rId="7873" sId="4">
    <oc r="V61">
      <f>V62</f>
    </oc>
    <nc r="V61"/>
  </rcc>
  <rcc rId="7874" sId="4">
    <oc r="W61">
      <f>W62</f>
    </oc>
    <nc r="W61"/>
  </rcc>
  <rcc rId="7875" sId="4">
    <oc r="X61">
      <f>X62</f>
    </oc>
    <nc r="X61"/>
  </rcc>
  <rcc rId="7876" sId="4">
    <oc r="Y61">
      <f>Y62</f>
    </oc>
    <nc r="Y61"/>
  </rcc>
  <rcc rId="7877" sId="4">
    <oc r="Z61">
      <f>Z62</f>
    </oc>
    <nc r="Z61"/>
  </rcc>
  <rcc rId="7878" sId="4">
    <oc r="AA61">
      <f>AA62</f>
    </oc>
    <nc r="AA61"/>
  </rcc>
  <rcc rId="7879" sId="4">
    <oc r="AB61">
      <f>AB62</f>
    </oc>
    <nc r="AB61"/>
  </rcc>
  <rcc rId="7880" sId="4">
    <oc r="AC61">
      <f>AC62</f>
    </oc>
    <nc r="AC61"/>
  </rcc>
  <rcc rId="7881" sId="4">
    <oc r="AD61">
      <f>AD62</f>
    </oc>
    <nc r="AD61"/>
  </rcc>
  <rcc rId="7882" sId="4">
    <oc r="AE61">
      <f>AE62</f>
    </oc>
    <nc r="AE61"/>
  </rcc>
  <rcc rId="7883" sId="4">
    <oc r="AF61">
      <f>AF62</f>
    </oc>
    <nc r="AF61"/>
  </rcc>
  <rcc rId="7884" sId="4">
    <oc r="AG61">
      <f>AG62</f>
    </oc>
    <nc r="AG61"/>
  </rcc>
  <rcc rId="7885" sId="4">
    <oc r="AH61" t="inlineStr">
      <is>
        <t>АРТ - Отклонение -340,553 тыс.руб. - в том числе: 184,015тыс. руб. - расходы в рамках участия в конкурсах-фестивалях не выплачивались в связи с переносом конкурса, 17,370,0 тыс. руб. - транспортные услуги в рамках новогодних мероприятий не оказывались, 14,792 тыс. руб.   -  оплата за участие в конкурсе-фестивале не производилась (перенос конкурса на более поздние сроки) ,3,126тыс. руб. - документы на потребление электроэнергии Снежного городка предоставлены на меньшую сумму, 121,250 тыс. руб. - оплата по мастер-классам в рамках проведения мер. "Юнтагор" сложилась ниже.</t>
      </is>
    </oc>
    <nc r="AH61"/>
  </rcc>
  <rcc rId="7886" sId="4">
    <oc r="C62" t="inlineStr">
      <is>
        <t>бюджет города Когалыма</t>
      </is>
    </oc>
    <nc r="C62"/>
  </rcc>
  <rcc rId="7887" sId="4">
    <oc r="D62">
      <f>SUM(J62,L62,N62,P62,R62,T62,V62,X62,Z62,AB62,AD62,AF62)</f>
    </oc>
    <nc r="D62"/>
  </rcc>
  <rcc rId="7888" sId="4">
    <oc r="E62">
      <f>J62+L62+N62</f>
    </oc>
    <nc r="E62"/>
  </rcc>
  <rcc rId="7889" sId="4">
    <oc r="F62">
      <f>G62</f>
    </oc>
    <nc r="F62"/>
  </rcc>
  <rcc rId="7890" sId="4">
    <oc r="G62">
      <f>SUM(K62,M62,O62,Q62,S62,U62,W62,Y62,AA62,AC62,AE62,AG62)</f>
    </oc>
    <nc r="G62"/>
  </rcc>
  <rcc rId="7891" sId="4">
    <oc r="H62">
      <f>IFERROR(G62/D62*100,0)</f>
    </oc>
    <nc r="H62"/>
  </rcc>
  <rcc rId="7892" sId="4">
    <oc r="I62">
      <f>IFERROR(G62/E62*100,0)</f>
    </oc>
    <nc r="I62"/>
  </rcc>
  <rcc rId="7893" sId="4" numFmtId="4">
    <oc r="J62">
      <v>1197.434</v>
    </oc>
    <nc r="J62"/>
  </rcc>
  <rcc rId="7894" sId="4" numFmtId="4">
    <oc r="K62">
      <v>464.17700000000002</v>
    </oc>
    <nc r="K62"/>
  </rcc>
  <rcc rId="7895" sId="4" numFmtId="4">
    <oc r="L62">
      <v>1047.287</v>
    </oc>
    <nc r="L62"/>
  </rcc>
  <rcc rId="7896" sId="4" numFmtId="4">
    <oc r="M62">
      <v>1546.6980000000001</v>
    </oc>
    <nc r="M62"/>
  </rcc>
  <rcc rId="7897" sId="4" numFmtId="4">
    <oc r="N62">
      <v>782.82799999999997</v>
    </oc>
    <nc r="N62"/>
  </rcc>
  <rcc rId="7898" sId="4" numFmtId="4">
    <oc r="O62">
      <v>575.976</v>
    </oc>
    <nc r="O62"/>
  </rcc>
  <rcc rId="7899" sId="4" numFmtId="4">
    <oc r="P62">
      <v>1332.6479999999999</v>
    </oc>
    <nc r="P62"/>
  </rcc>
  <rcc rId="7900" sId="4" numFmtId="4">
    <oc r="Q62">
      <v>1432.7929999999999</v>
    </oc>
    <nc r="Q62"/>
  </rcc>
  <rcc rId="7901" sId="4" numFmtId="4">
    <oc r="R62">
      <v>888.12900000000002</v>
    </oc>
    <nc r="R62"/>
  </rcc>
  <rcc rId="7902" sId="4" numFmtId="4">
    <oc r="S62">
      <v>0</v>
    </oc>
    <nc r="S62"/>
  </rcc>
  <rcc rId="7903" sId="4" numFmtId="4">
    <oc r="T62">
      <v>439.42200000000003</v>
    </oc>
    <nc r="T62"/>
  </rcc>
  <rcc rId="7904" sId="4" numFmtId="4">
    <oc r="U62">
      <v>0</v>
    </oc>
    <nc r="U62"/>
  </rcc>
  <rcc rId="7905" sId="4" numFmtId="4">
    <oc r="V62">
      <v>0</v>
    </oc>
    <nc r="V62"/>
  </rcc>
  <rcc rId="7906" sId="4" numFmtId="4">
    <oc r="W62">
      <v>0</v>
    </oc>
    <nc r="W62"/>
  </rcc>
  <rcc rId="7907" sId="4" numFmtId="4">
    <oc r="X62">
      <v>1614.5129999999999</v>
    </oc>
    <nc r="X62"/>
  </rcc>
  <rcc rId="7908" sId="4" numFmtId="4">
    <oc r="Y62">
      <v>0</v>
    </oc>
    <nc r="Y62"/>
  </rcc>
  <rcc rId="7909" sId="4" numFmtId="4">
    <oc r="Z62">
      <v>5999.3559999999998</v>
    </oc>
    <nc r="Z62"/>
  </rcc>
  <rcc rId="7910" sId="4" numFmtId="4">
    <oc r="AA62">
      <v>0</v>
    </oc>
    <nc r="AA62"/>
  </rcc>
  <rcc rId="7911" sId="4" numFmtId="4">
    <oc r="AB62">
      <v>35.975999999999999</v>
    </oc>
    <nc r="AB62"/>
  </rcc>
  <rcc rId="7912" sId="4" numFmtId="4">
    <oc r="AC62">
      <v>0</v>
    </oc>
    <nc r="AC62"/>
  </rcc>
  <rcc rId="7913" sId="4" numFmtId="4">
    <oc r="AD62">
      <v>16.399999999999999</v>
    </oc>
    <nc r="AD62"/>
  </rcc>
  <rcc rId="7914" sId="4" numFmtId="4">
    <oc r="AE62">
      <v>0</v>
    </oc>
    <nc r="AE62"/>
  </rcc>
  <rcc rId="7915" sId="4" numFmtId="4">
    <oc r="AF62">
      <v>874.50699999999995</v>
    </oc>
    <nc r="AF62"/>
  </rcc>
  <rcc rId="7916" sId="4" numFmtId="4">
    <oc r="AG62">
      <v>0</v>
    </oc>
    <nc r="AG62"/>
  </rcc>
  <rcc rId="7917" sId="4">
    <oc r="B63" t="inlineStr">
      <is>
        <t>1.1./.1.1.11  Оказана поддержка деятелей культуры и искусства</t>
      </is>
    </oc>
    <nc r="B63"/>
  </rcc>
  <rcc rId="7918" sId="4">
    <oc r="C63" t="inlineStr">
      <is>
        <t>Всего</t>
      </is>
    </oc>
    <nc r="C63"/>
  </rcc>
  <rcc rId="7919" sId="4">
    <oc r="D63">
      <f>D64</f>
    </oc>
    <nc r="D63"/>
  </rcc>
  <rcc rId="7920" sId="4">
    <oc r="E63">
      <f>E64</f>
    </oc>
    <nc r="E63"/>
  </rcc>
  <rcc rId="7921" sId="4">
    <oc r="F63">
      <f>G63</f>
    </oc>
    <nc r="F63"/>
  </rcc>
  <rcc rId="7922" sId="4">
    <oc r="G63">
      <f>G64</f>
    </oc>
    <nc r="G63"/>
  </rcc>
  <rcc rId="7923" sId="4">
    <oc r="H63">
      <f>IFERROR(G63/D63*100,0)</f>
    </oc>
    <nc r="H63"/>
  </rcc>
  <rcc rId="7924" sId="4">
    <oc r="I63">
      <f>IFERROR(G63/E63*100,0)</f>
    </oc>
    <nc r="I63"/>
  </rcc>
  <rcc rId="7925" sId="4">
    <oc r="J63">
      <f>J64</f>
    </oc>
    <nc r="J63"/>
  </rcc>
  <rcc rId="7926" sId="4">
    <oc r="K63">
      <f>K64</f>
    </oc>
    <nc r="K63"/>
  </rcc>
  <rcc rId="7927" sId="4">
    <oc r="L63">
      <f>L64</f>
    </oc>
    <nc r="L63"/>
  </rcc>
  <rcc rId="7928" sId="4">
    <oc r="M63">
      <f>M64</f>
    </oc>
    <nc r="M63"/>
  </rcc>
  <rcc rId="7929" sId="4">
    <oc r="N63">
      <f>N64</f>
    </oc>
    <nc r="N63"/>
  </rcc>
  <rcc rId="7930" sId="4">
    <oc r="O63">
      <f>O64</f>
    </oc>
    <nc r="O63"/>
  </rcc>
  <rcc rId="7931" sId="4">
    <oc r="P63">
      <f>P64</f>
    </oc>
    <nc r="P63"/>
  </rcc>
  <rcc rId="7932" sId="4">
    <oc r="Q63">
      <f>Q64</f>
    </oc>
    <nc r="Q63"/>
  </rcc>
  <rcc rId="7933" sId="4">
    <oc r="R63">
      <f>R64</f>
    </oc>
    <nc r="R63"/>
  </rcc>
  <rcc rId="7934" sId="4">
    <oc r="S63">
      <f>S64</f>
    </oc>
    <nc r="S63"/>
  </rcc>
  <rcc rId="7935" sId="4">
    <oc r="T63">
      <f>T64</f>
    </oc>
    <nc r="T63"/>
  </rcc>
  <rcc rId="7936" sId="4">
    <oc r="U63">
      <f>U64</f>
    </oc>
    <nc r="U63"/>
  </rcc>
  <rcc rId="7937" sId="4">
    <oc r="V63">
      <f>V64</f>
    </oc>
    <nc r="V63"/>
  </rcc>
  <rcc rId="7938" sId="4">
    <oc r="W63">
      <f>W64</f>
    </oc>
    <nc r="W63"/>
  </rcc>
  <rcc rId="7939" sId="4">
    <oc r="X63">
      <f>X64</f>
    </oc>
    <nc r="X63"/>
  </rcc>
  <rcc rId="7940" sId="4">
    <oc r="Y63">
      <f>Y64</f>
    </oc>
    <nc r="Y63"/>
  </rcc>
  <rcc rId="7941" sId="4">
    <oc r="Z63">
      <f>Z64</f>
    </oc>
    <nc r="Z63"/>
  </rcc>
  <rcc rId="7942" sId="4">
    <oc r="AA63">
      <f>AA64</f>
    </oc>
    <nc r="AA63"/>
  </rcc>
  <rcc rId="7943" sId="4">
    <oc r="AB63">
      <f>AB64</f>
    </oc>
    <nc r="AB63"/>
  </rcc>
  <rcc rId="7944" sId="4">
    <oc r="AC63">
      <f>AC64</f>
    </oc>
    <nc r="AC63"/>
  </rcc>
  <rcc rId="7945" sId="4">
    <oc r="AD63">
      <f>AD64</f>
    </oc>
    <nc r="AD63"/>
  </rcc>
  <rcc rId="7946" sId="4">
    <oc r="AE63">
      <f>AE64</f>
    </oc>
    <nc r="AE63"/>
  </rcc>
  <rcc rId="7947" sId="4">
    <oc r="AF63">
      <f>AF64</f>
    </oc>
    <nc r="AF63"/>
  </rcc>
  <rcc rId="7948" sId="4">
    <oc r="AG63">
      <f>AG64</f>
    </oc>
    <nc r="AG63"/>
  </rcc>
  <rcc rId="7949" sId="4">
    <oc r="C64" t="inlineStr">
      <is>
        <t>бюджет города Когалыма</t>
      </is>
    </oc>
    <nc r="C64"/>
  </rcc>
  <rcc rId="7950" sId="4">
    <oc r="D64">
      <f>SUM(J64,L64,N64,P64,R64,T64,V64,X64,Z64,AB64,AD64,AF64)</f>
    </oc>
    <nc r="D64"/>
  </rcc>
  <rcc rId="7951" sId="4">
    <oc r="E64">
      <f>J64</f>
    </oc>
    <nc r="E64"/>
  </rcc>
  <rcc rId="7952" sId="4">
    <oc r="F64">
      <f>G64</f>
    </oc>
    <nc r="F64"/>
  </rcc>
  <rcc rId="7953" sId="4">
    <oc r="G64">
      <f>SUM(K64,M64,O64,Q64,S64,U64,W64,Y64,AA64,AC64,AE64,AG64)</f>
    </oc>
    <nc r="G64"/>
  </rcc>
  <rcc rId="7954" sId="4">
    <oc r="H64">
      <f>IFERROR(G64/D64*100,0)</f>
    </oc>
    <nc r="H64"/>
  </rcc>
  <rcc rId="7955" sId="4">
    <oc r="I64">
      <f>IFERROR(G64/E64*100,0)</f>
    </oc>
    <nc r="I64"/>
  </rcc>
  <rcc rId="7956" sId="4" numFmtId="4">
    <oc r="J64">
      <v>0</v>
    </oc>
    <nc r="J64"/>
  </rcc>
  <rcc rId="7957" sId="4" numFmtId="4">
    <oc r="K64">
      <v>0</v>
    </oc>
    <nc r="K64"/>
  </rcc>
  <rcc rId="7958" sId="4" numFmtId="4">
    <oc r="L64">
      <v>0</v>
    </oc>
    <nc r="L64"/>
  </rcc>
  <rcc rId="7959" sId="4" numFmtId="4">
    <oc r="M64">
      <v>0</v>
    </oc>
    <nc r="M64"/>
  </rcc>
  <rcc rId="7960" sId="4" numFmtId="4">
    <oc r="N64">
      <v>0</v>
    </oc>
    <nc r="N64"/>
  </rcc>
  <rcc rId="7961" sId="4" numFmtId="4">
    <oc r="O64">
      <v>0</v>
    </oc>
    <nc r="O64"/>
  </rcc>
  <rcc rId="7962" sId="4" numFmtId="4">
    <oc r="P64">
      <v>0</v>
    </oc>
    <nc r="P64"/>
  </rcc>
  <rcc rId="7963" sId="4" numFmtId="4">
    <oc r="Q64">
      <v>0</v>
    </oc>
    <nc r="Q64"/>
  </rcc>
  <rcc rId="7964" sId="4" numFmtId="4">
    <oc r="R64">
      <v>0</v>
    </oc>
    <nc r="R64"/>
  </rcc>
  <rcc rId="7965" sId="4" numFmtId="4">
    <oc r="S64">
      <v>0</v>
    </oc>
    <nc r="S64"/>
  </rcc>
  <rcc rId="7966" sId="4" numFmtId="4">
    <oc r="T64">
      <v>0</v>
    </oc>
    <nc r="T64"/>
  </rcc>
  <rcc rId="7967" sId="4" numFmtId="4">
    <oc r="U64">
      <v>0</v>
    </oc>
    <nc r="U64"/>
  </rcc>
  <rcc rId="7968" sId="4" numFmtId="4">
    <oc r="V64">
      <v>0</v>
    </oc>
    <nc r="V64"/>
  </rcc>
  <rcc rId="7969" sId="4" numFmtId="4">
    <oc r="W64">
      <v>0</v>
    </oc>
    <nc r="W64"/>
  </rcc>
  <rcc rId="7970" sId="4" numFmtId="4">
    <oc r="X64">
      <v>0</v>
    </oc>
    <nc r="X64"/>
  </rcc>
  <rcc rId="7971" sId="4" numFmtId="4">
    <oc r="Y64">
      <v>0</v>
    </oc>
    <nc r="Y64"/>
  </rcc>
  <rcc rId="7972" sId="4" numFmtId="4">
    <oc r="Z64">
      <v>0</v>
    </oc>
    <nc r="Z64"/>
  </rcc>
  <rcc rId="7973" sId="4" numFmtId="4">
    <oc r="AA64">
      <v>0</v>
    </oc>
    <nc r="AA64"/>
  </rcc>
  <rcc rId="7974" sId="4" numFmtId="4">
    <oc r="AB64">
      <v>0</v>
    </oc>
    <nc r="AB64"/>
  </rcc>
  <rcc rId="7975" sId="4" numFmtId="4">
    <oc r="AC64">
      <v>0</v>
    </oc>
    <nc r="AC64"/>
  </rcc>
  <rcc rId="7976" sId="4" numFmtId="4">
    <oc r="AD64">
      <v>50</v>
    </oc>
    <nc r="AD64"/>
  </rcc>
  <rcc rId="7977" sId="4" numFmtId="4">
    <oc r="AE64">
      <v>0</v>
    </oc>
    <nc r="AE64"/>
  </rcc>
  <rcc rId="7978" sId="4" numFmtId="4">
    <oc r="AF64">
      <v>0</v>
    </oc>
    <nc r="AF64"/>
  </rcc>
  <rcc rId="7979" sId="4" numFmtId="4">
    <oc r="AG64">
      <v>0</v>
    </oc>
    <nc r="AG64"/>
  </rcc>
  <rcc rId="7980" sId="4">
    <oc r="B65" t="inlineStr">
      <is>
        <t>1.1./.1.1.12  Организованы и проведены мероприятия, приуроченные к юбилейным датам города Когалыма всего, в том числе:</t>
      </is>
    </oc>
    <nc r="B65"/>
  </rcc>
  <rcc rId="7981" sId="4">
    <oc r="C65" t="inlineStr">
      <is>
        <t>Всего</t>
      </is>
    </oc>
    <nc r="C65"/>
  </rcc>
  <rcc rId="7982" sId="4">
    <oc r="D65">
      <f>D66</f>
    </oc>
    <nc r="D65"/>
  </rcc>
  <rcc rId="7983" sId="4">
    <oc r="E65">
      <f>E66</f>
    </oc>
    <nc r="E65"/>
  </rcc>
  <rcc rId="7984" sId="4">
    <oc r="F65">
      <f>G65</f>
    </oc>
    <nc r="F65"/>
  </rcc>
  <rcc rId="7985" sId="4">
    <oc r="G65">
      <f>G66</f>
    </oc>
    <nc r="G65"/>
  </rcc>
  <rcc rId="7986" sId="4">
    <oc r="H65">
      <f>IFERROR(G65/D65*100,0)</f>
    </oc>
    <nc r="H65"/>
  </rcc>
  <rcc rId="7987" sId="4">
    <oc r="I65">
      <f>IFERROR(G65/E65*100,0)</f>
    </oc>
    <nc r="I65"/>
  </rcc>
  <rcc rId="7988" sId="4">
    <oc r="J65">
      <f>J66</f>
    </oc>
    <nc r="J65"/>
  </rcc>
  <rcc rId="7989" sId="4">
    <oc r="K65">
      <f>K66</f>
    </oc>
    <nc r="K65"/>
  </rcc>
  <rcc rId="7990" sId="4">
    <oc r="L65">
      <f>L66</f>
    </oc>
    <nc r="L65"/>
  </rcc>
  <rcc rId="7991" sId="4">
    <oc r="M65">
      <f>M66</f>
    </oc>
    <nc r="M65"/>
  </rcc>
  <rcc rId="7992" sId="4">
    <oc r="N65">
      <f>N66</f>
    </oc>
    <nc r="N65"/>
  </rcc>
  <rcc rId="7993" sId="4">
    <oc r="O65">
      <f>O66</f>
    </oc>
    <nc r="O65"/>
  </rcc>
  <rcc rId="7994" sId="4">
    <oc r="P65">
      <f>P66</f>
    </oc>
    <nc r="P65"/>
  </rcc>
  <rcc rId="7995" sId="4">
    <oc r="Q65">
      <f>Q66</f>
    </oc>
    <nc r="Q65"/>
  </rcc>
  <rcc rId="7996" sId="4">
    <oc r="R65">
      <f>R66</f>
    </oc>
    <nc r="R65"/>
  </rcc>
  <rcc rId="7997" sId="4">
    <oc r="S65">
      <f>S66</f>
    </oc>
    <nc r="S65"/>
  </rcc>
  <rcc rId="7998" sId="4">
    <oc r="T65">
      <f>T66</f>
    </oc>
    <nc r="T65"/>
  </rcc>
  <rcc rId="7999" sId="4">
    <oc r="U65">
      <f>U66</f>
    </oc>
    <nc r="U65"/>
  </rcc>
  <rcc rId="8000" sId="4">
    <oc r="V65">
      <f>V66</f>
    </oc>
    <nc r="V65"/>
  </rcc>
  <rcc rId="8001" sId="4">
    <oc r="W65">
      <f>W66</f>
    </oc>
    <nc r="W65"/>
  </rcc>
  <rcc rId="8002" sId="4">
    <oc r="X65">
      <f>X66</f>
    </oc>
    <nc r="X65"/>
  </rcc>
  <rcc rId="8003" sId="4">
    <oc r="Y65">
      <f>Y66</f>
    </oc>
    <nc r="Y65"/>
  </rcc>
  <rcc rId="8004" sId="4">
    <oc r="Z65">
      <f>Z66</f>
    </oc>
    <nc r="Z65"/>
  </rcc>
  <rcc rId="8005" sId="4">
    <oc r="AA65">
      <f>AA66</f>
    </oc>
    <nc r="AA65"/>
  </rcc>
  <rcc rId="8006" sId="4">
    <oc r="AB65">
      <f>AB66</f>
    </oc>
    <nc r="AB65"/>
  </rcc>
  <rcc rId="8007" sId="4">
    <oc r="AC65">
      <f>AC66</f>
    </oc>
    <nc r="AC65"/>
  </rcc>
  <rcc rId="8008" sId="4">
    <oc r="AD65">
      <f>AD66</f>
    </oc>
    <nc r="AD65"/>
  </rcc>
  <rcc rId="8009" sId="4">
    <oc r="AE65">
      <f>AE66</f>
    </oc>
    <nc r="AE65"/>
  </rcc>
  <rcc rId="8010" sId="4">
    <oc r="AF65">
      <f>AF66</f>
    </oc>
    <nc r="AF65"/>
  </rcc>
  <rcc rId="8011" sId="4">
    <oc r="AG65">
      <f>AG66</f>
    </oc>
    <nc r="AG65"/>
  </rcc>
  <rcc rId="8012" sId="4">
    <oc r="AH65" t="inlineStr">
      <is>
        <t>АРТ - Отклонение 57831,890 тыс.руб. - средства НК "ЛУКОЙЛ": 49815,0 тыс. руб.  - на проведение юбилейных мероприятий (НК "ЛУКОЙЛ"), 23,090 тыс. руб. - экономия по мастер-классам на мер. "Юнтагор",  2966,800 тыс. руб. - на приобретение костюмов в рамках юбилейных мероприятий (НК "ЛУКОЙЛ"), 539,342 тыс. руб. - столы, 4345,358 тыс. руб. - шатры, 70,0 тыс. руб. костюмы "Юнтагор", 72,300 тыс. руб. - подарочные наборы для мер. "Я - это Ты"</t>
      </is>
    </oc>
    <nc r="AH65"/>
  </rcc>
  <rcc rId="8013" sId="4">
    <oc r="C66" t="inlineStr">
      <is>
        <t>бюджет города Когалыма</t>
      </is>
    </oc>
    <nc r="C66"/>
  </rcc>
  <rcc rId="8014" sId="4">
    <oc r="D66">
      <f>SUM(J66,L66,N66,P66,R66,T66,V66,X66,Z66,AB66,AD66,AF66)</f>
    </oc>
    <nc r="D66"/>
  </rcc>
  <rcc rId="8015" sId="4">
    <oc r="E66">
      <f>J66+L66+N66</f>
    </oc>
    <nc r="E66"/>
  </rcc>
  <rcc rId="8016" sId="4" numFmtId="4">
    <oc r="F66">
      <v>128718.92</v>
    </oc>
    <nc r="F66"/>
  </rcc>
  <rcc rId="8017" sId="4">
    <oc r="G66">
      <f>SUM(K66,M66,O66,Q66,S66,U66,W66,Y66,AA66,AC66,AE66,AG66)</f>
    </oc>
    <nc r="G66"/>
  </rcc>
  <rcc rId="8018" sId="4">
    <oc r="H66">
      <f>IFERROR(G66/D66*100,0)</f>
    </oc>
    <nc r="H66"/>
  </rcc>
  <rcc rId="8019" sId="4">
    <oc r="I66">
      <f>IFERROR(G66/E66*100,0)</f>
    </oc>
    <nc r="I66"/>
  </rcc>
  <rcc rId="8020" sId="4" numFmtId="4">
    <oc r="J66">
      <v>0</v>
    </oc>
    <nc r="J66"/>
  </rcc>
  <rcc rId="8021" sId="4" numFmtId="4">
    <oc r="K66">
      <v>0</v>
    </oc>
    <nc r="K66"/>
  </rcc>
  <rcc rId="8022" sId="4" numFmtId="4">
    <oc r="L66">
      <v>0</v>
    </oc>
    <nc r="L66"/>
  </rcc>
  <rcc rId="8023" sId="4" numFmtId="4">
    <oc r="M66">
      <v>0</v>
    </oc>
    <nc r="M66"/>
  </rcc>
  <rcc rId="8024" sId="4" numFmtId="4">
    <oc r="N66">
      <v>128718.92</v>
    </oc>
    <nc r="N66"/>
  </rcc>
  <rcc rId="8025" sId="4" numFmtId="4">
    <oc r="O66">
      <v>75768</v>
    </oc>
    <nc r="O66"/>
  </rcc>
  <rcc rId="8026" sId="4" numFmtId="4">
    <oc r="P66">
      <v>9781.6200000000008</v>
    </oc>
    <nc r="P66"/>
  </rcc>
  <rcc rId="8027" sId="4" numFmtId="4">
    <oc r="Q66">
      <v>1572.81</v>
    </oc>
    <nc r="Q66"/>
  </rcc>
  <rcc rId="8028" sId="4" numFmtId="4">
    <oc r="R66">
      <v>0</v>
    </oc>
    <nc r="R66"/>
  </rcc>
  <rcc rId="8029" sId="4" numFmtId="4">
    <oc r="S66">
      <v>0</v>
    </oc>
    <nc r="S66"/>
  </rcc>
  <rcc rId="8030" sId="4" numFmtId="4">
    <oc r="T66">
      <v>5222.26</v>
    </oc>
    <nc r="T66"/>
  </rcc>
  <rcc rId="8031" sId="4" numFmtId="4">
    <oc r="U66">
      <v>0</v>
    </oc>
    <nc r="U66"/>
  </rcc>
  <rcc rId="8032" sId="4" numFmtId="4">
    <oc r="V66">
      <v>730</v>
    </oc>
    <nc r="V66"/>
  </rcc>
  <rcc rId="8033" sId="4" numFmtId="4">
    <oc r="W66">
      <v>0</v>
    </oc>
    <nc r="W66"/>
  </rcc>
  <rcc rId="8034" sId="4" numFmtId="4">
    <oc r="X66">
      <v>16401</v>
    </oc>
    <nc r="X66"/>
  </rcc>
  <rcc rId="8035" sId="4" numFmtId="4">
    <oc r="Y66">
      <v>0</v>
    </oc>
    <nc r="Y66"/>
  </rcc>
  <rcc rId="8036" sId="4" numFmtId="4">
    <oc r="Z66">
      <v>3741.8</v>
    </oc>
    <nc r="Z66"/>
  </rcc>
  <rcc rId="8037" sId="4" numFmtId="4">
    <oc r="AA66">
      <v>0</v>
    </oc>
    <nc r="AA66"/>
  </rcc>
  <rcc rId="8038" sId="4" numFmtId="4">
    <oc r="AB66">
      <v>0</v>
    </oc>
    <nc r="AB66"/>
  </rcc>
  <rcc rId="8039" sId="4" numFmtId="4">
    <oc r="AC66">
      <v>0</v>
    </oc>
    <nc r="AC66"/>
  </rcc>
  <rcc rId="8040" sId="4" numFmtId="4">
    <oc r="AD66">
      <v>0</v>
    </oc>
    <nc r="AD66"/>
  </rcc>
  <rcc rId="8041" sId="4" numFmtId="4">
    <oc r="AE66">
      <v>0</v>
    </oc>
    <nc r="AE66"/>
  </rcc>
  <rcc rId="8042" sId="4" numFmtId="4">
    <oc r="AF66">
      <v>0</v>
    </oc>
    <nc r="AF66"/>
  </rcc>
  <rcc rId="8043" sId="4" numFmtId="4">
    <oc r="AG66">
      <v>0</v>
    </oc>
    <nc r="AG66"/>
  </rcc>
  <rcc rId="8044" sId="4">
    <oc r="AH66" t="inlineStr">
      <is>
        <t>МВЦ - Остаток средств в сумме 3150,0 т.руб.- в т.ч. транспортные расходы - 150,0 руб.,   прочие услуги -100,0 т.руб., приобретение ОС - 2 821,240 т.руб., прочее приобретение - 78,760 т.руб.,оплата по факту на основании документов на оплату,  товарных накладных и акта выполненных работ, средства будут использованы в мае.</t>
      </is>
    </oc>
    <nc r="AH66"/>
  </rcc>
  <rcc rId="8045" sId="4">
    <oc r="B67" t="inlineStr">
      <is>
        <t>1.2. Мероприятие (результат) «Осуществлено участие немуниципальных организаций (коммерческих, некоммерческих) и индивидуальных предпринимателей, осуществляющих деятельность в сфере культуры» всего, в том числе:</t>
      </is>
    </oc>
    <nc r="B67"/>
  </rcc>
  <rcc rId="8046" sId="4">
    <oc r="C67" t="inlineStr">
      <is>
        <t>Всего</t>
      </is>
    </oc>
    <nc r="C67"/>
  </rcc>
  <rcc rId="8047" sId="4">
    <oc r="D67">
      <f>D69+D68</f>
    </oc>
    <nc r="D67"/>
  </rcc>
  <rcc rId="8048" sId="4">
    <oc r="E67">
      <f>E69+E68</f>
    </oc>
    <nc r="E67"/>
  </rcc>
  <rcc rId="8049" sId="4">
    <oc r="F67">
      <f>F69+F68</f>
    </oc>
    <nc r="F67"/>
  </rcc>
  <rcc rId="8050" sId="4">
    <oc r="G67">
      <f>G69+G68</f>
    </oc>
    <nc r="G67"/>
  </rcc>
  <rcc rId="8051" sId="4">
    <oc r="H67">
      <f>IFERROR(G67/D67*100,0)</f>
    </oc>
    <nc r="H67"/>
  </rcc>
  <rcc rId="8052" sId="4">
    <oc r="I67">
      <f>IFERROR(G67/E67*100,0)</f>
    </oc>
    <nc r="I67"/>
  </rcc>
  <rcc rId="8053" sId="4">
    <oc r="J67">
      <f>J69+J68</f>
    </oc>
    <nc r="J67"/>
  </rcc>
  <rcc rId="8054" sId="4">
    <oc r="K67">
      <f>K69+K68</f>
    </oc>
    <nc r="K67"/>
  </rcc>
  <rcc rId="8055" sId="4">
    <oc r="L67">
      <f>L69+L68</f>
    </oc>
    <nc r="L67"/>
  </rcc>
  <rcc rId="8056" sId="4">
    <oc r="M67">
      <f>M69+M68</f>
    </oc>
    <nc r="M67"/>
  </rcc>
  <rcc rId="8057" sId="4">
    <oc r="N67">
      <f>N69+N68</f>
    </oc>
    <nc r="N67"/>
  </rcc>
  <rcc rId="8058" sId="4">
    <oc r="O67">
      <f>O69+O68</f>
    </oc>
    <nc r="O67"/>
  </rcc>
  <rcc rId="8059" sId="4">
    <oc r="P67">
      <f>P69+P68</f>
    </oc>
    <nc r="P67"/>
  </rcc>
  <rcc rId="8060" sId="4">
    <oc r="Q67">
      <f>Q69+Q68</f>
    </oc>
    <nc r="Q67"/>
  </rcc>
  <rcc rId="8061" sId="4">
    <oc r="R67">
      <f>R69+R68</f>
    </oc>
    <nc r="R67"/>
  </rcc>
  <rcc rId="8062" sId="4">
    <oc r="S67">
      <f>S69+S68</f>
    </oc>
    <nc r="S67"/>
  </rcc>
  <rcc rId="8063" sId="4">
    <oc r="T67">
      <f>T69+T68</f>
    </oc>
    <nc r="T67"/>
  </rcc>
  <rcc rId="8064" sId="4">
    <oc r="U67">
      <f>U69+U68</f>
    </oc>
    <nc r="U67"/>
  </rcc>
  <rcc rId="8065" sId="4">
    <oc r="V67">
      <f>V69+V68</f>
    </oc>
    <nc r="V67"/>
  </rcc>
  <rcc rId="8066" sId="4">
    <oc r="W67">
      <f>W69+W68</f>
    </oc>
    <nc r="W67"/>
  </rcc>
  <rcc rId="8067" sId="4">
    <oc r="X67">
      <f>X69+X68</f>
    </oc>
    <nc r="X67"/>
  </rcc>
  <rcc rId="8068" sId="4">
    <oc r="Y67">
      <f>Y69+Y68</f>
    </oc>
    <nc r="Y67"/>
  </rcc>
  <rcc rId="8069" sId="4">
    <oc r="Z67">
      <f>Z69+Z68</f>
    </oc>
    <nc r="Z67"/>
  </rcc>
  <rcc rId="8070" sId="4">
    <oc r="AA67">
      <f>AA69+AA68</f>
    </oc>
    <nc r="AA67"/>
  </rcc>
  <rcc rId="8071" sId="4">
    <oc r="AB67">
      <f>AB69+AB68</f>
    </oc>
    <nc r="AB67"/>
  </rcc>
  <rcc rId="8072" sId="4">
    <oc r="AC67">
      <f>AC69+AC68</f>
    </oc>
    <nc r="AC67"/>
  </rcc>
  <rcc rId="8073" sId="4">
    <oc r="AD67">
      <f>AD69+AD68</f>
    </oc>
    <nc r="AD67"/>
  </rcc>
  <rcc rId="8074" sId="4">
    <oc r="AE67">
      <f>AE69+AE68</f>
    </oc>
    <nc r="AE67"/>
  </rcc>
  <rcc rId="8075" sId="4">
    <oc r="AF67">
      <f>AF69+AF68</f>
    </oc>
    <nc r="AF67"/>
  </rcc>
  <rcc rId="8076" sId="4">
    <oc r="AG67">
      <f>AG69+AG68</f>
    </oc>
    <nc r="AG67"/>
  </rcc>
  <rcc rId="8077" sId="4">
    <oc r="C68" t="inlineStr">
      <is>
        <t>бюджет автономного округа</t>
      </is>
    </oc>
    <nc r="C68"/>
  </rcc>
  <rcc rId="8078" sId="4">
    <oc r="D68">
      <f>SUM(J68,L68,N68,P68,R68,T68,V68,X68,Z68,AB68,AD68,AF68)</f>
    </oc>
    <nc r="D68"/>
  </rcc>
  <rcc rId="8079" sId="4">
    <oc r="E68">
      <f>J68</f>
    </oc>
    <nc r="E68"/>
  </rcc>
  <rcc rId="8080" sId="4">
    <oc r="F68">
      <f>G68</f>
    </oc>
    <nc r="F68"/>
  </rcc>
  <rcc rId="8081" sId="4">
    <oc r="G68">
      <f>SUM(K68,M68,O68,Q68,S68,U68,W68,Y68,AA68,AC68,AE68,AG68)</f>
    </oc>
    <nc r="G68"/>
  </rcc>
  <rcc rId="8082" sId="4">
    <oc r="H68">
      <f>IFERROR(G68/D68*100,0)</f>
    </oc>
    <nc r="H68"/>
  </rcc>
  <rcc rId="8083" sId="4">
    <oc r="I68">
      <f>IFERROR(G68/E68*100,0)</f>
    </oc>
    <nc r="I68"/>
  </rcc>
  <rcc rId="8084" sId="4" numFmtId="4">
    <oc r="J68">
      <v>0</v>
    </oc>
    <nc r="J68"/>
  </rcc>
  <rcc rId="8085" sId="4" numFmtId="4">
    <oc r="K68">
      <v>0</v>
    </oc>
    <nc r="K68"/>
  </rcc>
  <rcc rId="8086" sId="4" numFmtId="4">
    <oc r="L68">
      <v>0</v>
    </oc>
    <nc r="L68"/>
  </rcc>
  <rcc rId="8087" sId="4" numFmtId="4">
    <oc r="M68">
      <v>0</v>
    </oc>
    <nc r="M68"/>
  </rcc>
  <rcc rId="8088" sId="4" numFmtId="4">
    <oc r="N68">
      <v>0</v>
    </oc>
    <nc r="N68"/>
  </rcc>
  <rcc rId="8089" sId="4" numFmtId="4">
    <oc r="O68">
      <v>0</v>
    </oc>
    <nc r="O68"/>
  </rcc>
  <rcc rId="8090" sId="4" numFmtId="4">
    <oc r="P68">
      <v>0</v>
    </oc>
    <nc r="P68"/>
  </rcc>
  <rcc rId="8091" sId="4" numFmtId="4">
    <oc r="Q68">
      <v>0</v>
    </oc>
    <nc r="Q68"/>
  </rcc>
  <rcc rId="8092" sId="4" numFmtId="4">
    <oc r="R68">
      <v>0</v>
    </oc>
    <nc r="R68"/>
  </rcc>
  <rcc rId="8093" sId="4" numFmtId="4">
    <oc r="S68">
      <v>0</v>
    </oc>
    <nc r="S68"/>
  </rcc>
  <rcc rId="8094" sId="4" numFmtId="4">
    <oc r="T68">
      <v>0</v>
    </oc>
    <nc r="T68"/>
  </rcc>
  <rcc rId="8095" sId="4" numFmtId="4">
    <oc r="U68">
      <v>0</v>
    </oc>
    <nc r="U68"/>
  </rcc>
  <rcc rId="8096" sId="4" numFmtId="4">
    <oc r="V68">
      <v>0</v>
    </oc>
    <nc r="V68"/>
  </rcc>
  <rcc rId="8097" sId="4" numFmtId="4">
    <oc r="W68">
      <v>0</v>
    </oc>
    <nc r="W68"/>
  </rcc>
  <rcc rId="8098" sId="4" numFmtId="4">
    <oc r="X68">
      <v>0</v>
    </oc>
    <nc r="X68"/>
  </rcc>
  <rcc rId="8099" sId="4" numFmtId="4">
    <oc r="Y68">
      <v>0</v>
    </oc>
    <nc r="Y68"/>
  </rcc>
  <rcc rId="8100" sId="4" numFmtId="4">
    <oc r="Z68">
      <v>0</v>
    </oc>
    <nc r="Z68"/>
  </rcc>
  <rcc rId="8101" sId="4" numFmtId="4">
    <oc r="AA68">
      <v>0</v>
    </oc>
    <nc r="AA68"/>
  </rcc>
  <rcc rId="8102" sId="4" numFmtId="4">
    <oc r="AB68">
      <v>0</v>
    </oc>
    <nc r="AB68"/>
  </rcc>
  <rcc rId="8103" sId="4" numFmtId="4">
    <oc r="AC68">
      <v>0</v>
    </oc>
    <nc r="AC68"/>
  </rcc>
  <rcc rId="8104" sId="4" numFmtId="4">
    <oc r="AD68">
      <v>0</v>
    </oc>
    <nc r="AD68"/>
  </rcc>
  <rcc rId="8105" sId="4" numFmtId="4">
    <oc r="AE68">
      <v>0</v>
    </oc>
    <nc r="AE68"/>
  </rcc>
  <rcc rId="8106" sId="4" numFmtId="4">
    <oc r="AF68">
      <v>0</v>
    </oc>
    <nc r="AF68"/>
  </rcc>
  <rcc rId="8107" sId="4" numFmtId="4">
    <oc r="AG68">
      <v>0</v>
    </oc>
    <nc r="AG68"/>
  </rcc>
  <rcc rId="8108" sId="4">
    <oc r="C69" t="inlineStr">
      <is>
        <t>бюджет города Когалыма</t>
      </is>
    </oc>
    <nc r="C69"/>
  </rcc>
  <rcc rId="8109" sId="4">
    <oc r="D69">
      <f>SUM(J69,L69,N69,P69,R69,T69,V69,X69,Z69,AB69,AD69,AF69)</f>
    </oc>
    <nc r="D69"/>
  </rcc>
  <rcc rId="8110" sId="4">
    <oc r="E69">
      <f>J69</f>
    </oc>
    <nc r="E69"/>
  </rcc>
  <rcc rId="8111" sId="4">
    <oc r="F69">
      <f>G69</f>
    </oc>
    <nc r="F69"/>
  </rcc>
  <rcc rId="8112" sId="4">
    <oc r="G69">
      <f>SUM(K69,M69,O69,Q69,S69,U69,W69,Y69,AA69,AC69,AE69,AG69)</f>
    </oc>
    <nc r="G69"/>
  </rcc>
  <rcc rId="8113" sId="4">
    <oc r="H69">
      <f>IFERROR(G69/D69*100,0)</f>
    </oc>
    <nc r="H69"/>
  </rcc>
  <rcc rId="8114" sId="4">
    <oc r="I69">
      <f>IFERROR(G69/E69*100,0)</f>
    </oc>
    <nc r="I69"/>
  </rcc>
  <rcc rId="8115" sId="4">
    <oc r="J69">
      <f>J71+J73</f>
    </oc>
    <nc r="J69"/>
  </rcc>
  <rcc rId="8116" sId="4">
    <oc r="K69">
      <f>K71+K73</f>
    </oc>
    <nc r="K69"/>
  </rcc>
  <rcc rId="8117" sId="4">
    <oc r="L69">
      <f>L71+L73</f>
    </oc>
    <nc r="L69"/>
  </rcc>
  <rcc rId="8118" sId="4">
    <oc r="M69">
      <f>M71+M73</f>
    </oc>
    <nc r="M69"/>
  </rcc>
  <rcc rId="8119" sId="4">
    <oc r="N69">
      <f>N71+N73</f>
    </oc>
    <nc r="N69"/>
  </rcc>
  <rcc rId="8120" sId="4">
    <oc r="O69">
      <f>O71+O73</f>
    </oc>
    <nc r="O69"/>
  </rcc>
  <rcc rId="8121" sId="4">
    <oc r="P69">
      <f>P71+P73</f>
    </oc>
    <nc r="P69"/>
  </rcc>
  <rcc rId="8122" sId="4">
    <oc r="Q69">
      <f>Q71+Q73</f>
    </oc>
    <nc r="Q69"/>
  </rcc>
  <rcc rId="8123" sId="4">
    <oc r="R69">
      <f>R71+R73</f>
    </oc>
    <nc r="R69"/>
  </rcc>
  <rcc rId="8124" sId="4">
    <oc r="S69">
      <f>S71+S73</f>
    </oc>
    <nc r="S69"/>
  </rcc>
  <rcc rId="8125" sId="4">
    <oc r="T69">
      <f>T71+T73</f>
    </oc>
    <nc r="T69"/>
  </rcc>
  <rcc rId="8126" sId="4">
    <oc r="U69">
      <f>U71+U73</f>
    </oc>
    <nc r="U69"/>
  </rcc>
  <rcc rId="8127" sId="4">
    <oc r="V69">
      <f>V71+V73</f>
    </oc>
    <nc r="V69"/>
  </rcc>
  <rcc rId="8128" sId="4">
    <oc r="W69">
      <f>W71+W73</f>
    </oc>
    <nc r="W69"/>
  </rcc>
  <rcc rId="8129" sId="4">
    <oc r="X69">
      <f>X71+X73</f>
    </oc>
    <nc r="X69"/>
  </rcc>
  <rcc rId="8130" sId="4">
    <oc r="Y69">
      <f>Y71+Y73</f>
    </oc>
    <nc r="Y69"/>
  </rcc>
  <rcc rId="8131" sId="4">
    <oc r="Z69">
      <f>Z71+Z73</f>
    </oc>
    <nc r="Z69"/>
  </rcc>
  <rcc rId="8132" sId="4">
    <oc r="AA69">
      <f>AA71+AA73</f>
    </oc>
    <nc r="AA69"/>
  </rcc>
  <rcc rId="8133" sId="4">
    <oc r="AB69">
      <f>AB71+AB73</f>
    </oc>
    <nc r="AB69"/>
  </rcc>
  <rcc rId="8134" sId="4">
    <oc r="AC69">
      <f>AC71+AC73</f>
    </oc>
    <nc r="AC69"/>
  </rcc>
  <rcc rId="8135" sId="4">
    <oc r="AD69">
      <f>AD71+AD73</f>
    </oc>
    <nc r="AD69"/>
  </rcc>
  <rcc rId="8136" sId="4">
    <oc r="AE69">
      <f>AE71+AE73</f>
    </oc>
    <nc r="AE69"/>
  </rcc>
  <rcc rId="8137" sId="4">
    <oc r="AF69">
      <f>AF71+AF73</f>
    </oc>
    <nc r="AF69"/>
  </rcc>
  <rcc rId="8138" sId="4">
    <oc r="AG69">
      <f>AG71+AG73</f>
    </oc>
    <nc r="AG69"/>
  </rcc>
  <rcc rId="8139" sId="4">
    <oc r="B70" t="inlineStr">
      <is>
        <t xml:space="preserve">1.2.1.Оказана поддержка немуниципальных организаций (коммерческих, некоммерческих) и индивидуальных предпринимателей, осуществляющих деятельность в сфере культуры </t>
      </is>
    </oc>
    <nc r="B70"/>
  </rcc>
  <rcc rId="8140" sId="4">
    <oc r="C70" t="inlineStr">
      <is>
        <t>Всего</t>
      </is>
    </oc>
    <nc r="C70"/>
  </rcc>
  <rcc rId="8141" sId="4">
    <oc r="D70">
      <f>D71</f>
    </oc>
    <nc r="D70"/>
  </rcc>
  <rcc rId="8142" sId="4">
    <oc r="E70">
      <f>E71</f>
    </oc>
    <nc r="E70"/>
  </rcc>
  <rcc rId="8143" sId="4">
    <oc r="F70">
      <f>G70</f>
    </oc>
    <nc r="F70"/>
  </rcc>
  <rcc rId="8144" sId="4">
    <oc r="G70">
      <f>G71</f>
    </oc>
    <nc r="G70"/>
  </rcc>
  <rcc rId="8145" sId="4">
    <oc r="H70">
      <f>IFERROR(G70/D70*100,0)</f>
    </oc>
    <nc r="H70"/>
  </rcc>
  <rcc rId="8146" sId="4">
    <oc r="I70">
      <f>IFERROR(G70/E70*100,0)</f>
    </oc>
    <nc r="I70"/>
  </rcc>
  <rcc rId="8147" sId="4">
    <oc r="J70">
      <f>J71</f>
    </oc>
    <nc r="J70"/>
  </rcc>
  <rcc rId="8148" sId="4">
    <oc r="K70">
      <f>K71</f>
    </oc>
    <nc r="K70"/>
  </rcc>
  <rcc rId="8149" sId="4">
    <oc r="L70">
      <f>L71</f>
    </oc>
    <nc r="L70"/>
  </rcc>
  <rcc rId="8150" sId="4">
    <oc r="M70">
      <f>M71</f>
    </oc>
    <nc r="M70"/>
  </rcc>
  <rcc rId="8151" sId="4">
    <oc r="N70">
      <f>N71</f>
    </oc>
    <nc r="N70"/>
  </rcc>
  <rcc rId="8152" sId="4">
    <oc r="O70">
      <f>O71</f>
    </oc>
    <nc r="O70"/>
  </rcc>
  <rcc rId="8153" sId="4">
    <oc r="P70">
      <f>P71</f>
    </oc>
    <nc r="P70"/>
  </rcc>
  <rcc rId="8154" sId="4">
    <oc r="Q70">
      <f>Q71</f>
    </oc>
    <nc r="Q70"/>
  </rcc>
  <rcc rId="8155" sId="4">
    <oc r="R70">
      <f>R71</f>
    </oc>
    <nc r="R70"/>
  </rcc>
  <rcc rId="8156" sId="4">
    <oc r="S70">
      <f>S71</f>
    </oc>
    <nc r="S70"/>
  </rcc>
  <rcc rId="8157" sId="4">
    <oc r="T70">
      <f>T71</f>
    </oc>
    <nc r="T70"/>
  </rcc>
  <rcc rId="8158" sId="4">
    <oc r="U70">
      <f>U71</f>
    </oc>
    <nc r="U70"/>
  </rcc>
  <rcc rId="8159" sId="4">
    <oc r="V70">
      <f>V71</f>
    </oc>
    <nc r="V70"/>
  </rcc>
  <rcc rId="8160" sId="4">
    <oc r="W70">
      <f>W71</f>
    </oc>
    <nc r="W70"/>
  </rcc>
  <rcc rId="8161" sId="4">
    <oc r="X70">
      <f>X71</f>
    </oc>
    <nc r="X70"/>
  </rcc>
  <rcc rId="8162" sId="4">
    <oc r="Y70">
      <f>Y71</f>
    </oc>
    <nc r="Y70"/>
  </rcc>
  <rcc rId="8163" sId="4">
    <oc r="Z70">
      <f>Z71</f>
    </oc>
    <nc r="Z70"/>
  </rcc>
  <rcc rId="8164" sId="4">
    <oc r="AA70">
      <f>AA71</f>
    </oc>
    <nc r="AA70"/>
  </rcc>
  <rcc rId="8165" sId="4">
    <oc r="AB70">
      <f>AB71</f>
    </oc>
    <nc r="AB70"/>
  </rcc>
  <rcc rId="8166" sId="4">
    <oc r="AC70">
      <f>AC71</f>
    </oc>
    <nc r="AC70"/>
  </rcc>
  <rcc rId="8167" sId="4">
    <oc r="AD70">
      <f>AD71</f>
    </oc>
    <nc r="AD70"/>
  </rcc>
  <rcc rId="8168" sId="4">
    <oc r="AE70">
      <f>AE71</f>
    </oc>
    <nc r="AE70"/>
  </rcc>
  <rcc rId="8169" sId="4">
    <oc r="AF70">
      <f>AF71</f>
    </oc>
    <nc r="AF70"/>
  </rcc>
  <rcc rId="8170" sId="4">
    <oc r="AG70">
      <f>AG71</f>
    </oc>
    <nc r="AG70"/>
  </rcc>
  <rcc rId="8171" sId="4">
    <oc r="C71" t="inlineStr">
      <is>
        <t>бюджет города Когалыма</t>
      </is>
    </oc>
    <nc r="C71"/>
  </rcc>
  <rcc rId="8172" sId="4">
    <oc r="D71">
      <f>SUM(J71,L71,N71,P71,R71,T71,V71,X71,Z71,AB71,AD71,AF71)</f>
    </oc>
    <nc r="D71"/>
  </rcc>
  <rcc rId="8173" sId="4">
    <oc r="E71">
      <f>J71</f>
    </oc>
    <nc r="E71"/>
  </rcc>
  <rcc rId="8174" sId="4">
    <oc r="F71">
      <f>G71</f>
    </oc>
    <nc r="F71"/>
  </rcc>
  <rcc rId="8175" sId="4">
    <oc r="G71">
      <f>SUM(K71,M71,O71,Q71,S71,U71,W71,Y71,AA71,AC71,AE71,AG71)</f>
    </oc>
    <nc r="G71"/>
  </rcc>
  <rcc rId="8176" sId="4">
    <oc r="H71">
      <f>IFERROR(G71/D71*100,0)</f>
    </oc>
    <nc r="H71"/>
  </rcc>
  <rcc rId="8177" sId="4">
    <oc r="I71">
      <f>IFERROR(G71/E71*100,0)</f>
    </oc>
    <nc r="I71"/>
  </rcc>
  <rcc rId="8178" sId="4" numFmtId="4">
    <oc r="J71">
      <v>8869.2999999999993</v>
    </oc>
    <nc r="J71"/>
  </rcc>
  <rcc rId="8179" sId="4" numFmtId="4">
    <oc r="K71">
      <v>8869.2999999999993</v>
    </oc>
    <nc r="K71"/>
  </rcc>
  <rcc rId="8180" sId="4" numFmtId="4">
    <oc r="L71">
      <v>0</v>
    </oc>
    <nc r="L71"/>
  </rcc>
  <rcc rId="8181" sId="4" numFmtId="4">
    <oc r="M71">
      <v>0</v>
    </oc>
    <nc r="M71"/>
  </rcc>
  <rcc rId="8182" sId="4" numFmtId="4">
    <oc r="N71">
      <v>0</v>
    </oc>
    <nc r="N71"/>
  </rcc>
  <rcc rId="8183" sId="4" numFmtId="4">
    <oc r="O71">
      <v>0</v>
    </oc>
    <nc r="O71"/>
  </rcc>
  <rcc rId="8184" sId="4" numFmtId="4">
    <oc r="P71">
      <v>0</v>
    </oc>
    <nc r="P71"/>
  </rcc>
  <rcc rId="8185" sId="4" numFmtId="4">
    <oc r="Q71">
      <v>0</v>
    </oc>
    <nc r="Q71"/>
  </rcc>
  <rcc rId="8186" sId="4" numFmtId="4">
    <oc r="R71">
      <v>0</v>
    </oc>
    <nc r="R71"/>
  </rcc>
  <rcc rId="8187" sId="4" numFmtId="4">
    <oc r="S71">
      <v>0</v>
    </oc>
    <nc r="S71"/>
  </rcc>
  <rcc rId="8188" sId="4" numFmtId="4">
    <oc r="T71">
      <v>0</v>
    </oc>
    <nc r="T71"/>
  </rcc>
  <rcc rId="8189" sId="4" numFmtId="4">
    <oc r="U71">
      <v>0</v>
    </oc>
    <nc r="U71"/>
  </rcc>
  <rcc rId="8190" sId="4" numFmtId="4">
    <oc r="V71">
      <v>0</v>
    </oc>
    <nc r="V71"/>
  </rcc>
  <rcc rId="8191" sId="4" numFmtId="4">
    <oc r="W71">
      <v>0</v>
    </oc>
    <nc r="W71"/>
  </rcc>
  <rcc rId="8192" sId="4" numFmtId="4">
    <oc r="X71">
      <v>0</v>
    </oc>
    <nc r="X71"/>
  </rcc>
  <rcc rId="8193" sId="4" numFmtId="4">
    <oc r="Y71">
      <v>0</v>
    </oc>
    <nc r="Y71"/>
  </rcc>
  <rcc rId="8194" sId="4" numFmtId="4">
    <oc r="Z71">
      <v>0</v>
    </oc>
    <nc r="Z71"/>
  </rcc>
  <rcc rId="8195" sId="4" numFmtId="4">
    <oc r="AA71">
      <v>0</v>
    </oc>
    <nc r="AA71"/>
  </rcc>
  <rcc rId="8196" sId="4" numFmtId="4">
    <oc r="AB71">
      <v>0</v>
    </oc>
    <nc r="AB71"/>
  </rcc>
  <rcc rId="8197" sId="4" numFmtId="4">
    <oc r="AC71">
      <v>0</v>
    </oc>
    <nc r="AC71"/>
  </rcc>
  <rcc rId="8198" sId="4" numFmtId="4">
    <oc r="AD71">
      <v>0</v>
    </oc>
    <nc r="AD71"/>
  </rcc>
  <rcc rId="8199" sId="4" numFmtId="4">
    <oc r="AE71">
      <v>0</v>
    </oc>
    <nc r="AE71"/>
  </rcc>
  <rcc rId="8200" sId="4" numFmtId="4">
    <oc r="AF71">
      <v>0</v>
    </oc>
    <nc r="AF71"/>
  </rcc>
  <rcc rId="8201" sId="4" numFmtId="4">
    <oc r="AG71">
      <v>0</v>
    </oc>
    <nc r="AG71"/>
  </rcc>
  <rcc rId="8202" sId="4">
    <oc r="B72" t="inlineStr">
      <is>
        <t xml:space="preserve">1.2.2.Оказана поддержка некоммерческих организаций, в том числе добровольческих (волонтерских), по реализации проектов в сфере культуры </t>
      </is>
    </oc>
    <nc r="B72"/>
  </rcc>
  <rcc rId="8203" sId="4">
    <oc r="C72" t="inlineStr">
      <is>
        <t>Всего</t>
      </is>
    </oc>
    <nc r="C72"/>
  </rcc>
  <rcc rId="8204" sId="4">
    <oc r="D72">
      <f>D73</f>
    </oc>
    <nc r="D72"/>
  </rcc>
  <rcc rId="8205" sId="4">
    <oc r="E72">
      <f>E73</f>
    </oc>
    <nc r="E72"/>
  </rcc>
  <rcc rId="8206" sId="4">
    <oc r="F72">
      <f>G72</f>
    </oc>
    <nc r="F72"/>
  </rcc>
  <rcc rId="8207" sId="4">
    <oc r="G72">
      <f>G73</f>
    </oc>
    <nc r="G72"/>
  </rcc>
  <rcc rId="8208" sId="4">
    <oc r="H72">
      <f>IFERROR(G72/D72*100,0)</f>
    </oc>
    <nc r="H72"/>
  </rcc>
  <rcc rId="8209" sId="4">
    <oc r="I72">
      <f>IFERROR(G72/E72*100,0)</f>
    </oc>
    <nc r="I72"/>
  </rcc>
  <rcc rId="8210" sId="4">
    <oc r="J72">
      <f>J73</f>
    </oc>
    <nc r="J72"/>
  </rcc>
  <rcc rId="8211" sId="4">
    <oc r="K72">
      <f>K73</f>
    </oc>
    <nc r="K72"/>
  </rcc>
  <rcc rId="8212" sId="4">
    <oc r="L72">
      <f>L73</f>
    </oc>
    <nc r="L72"/>
  </rcc>
  <rcc rId="8213" sId="4">
    <oc r="M72">
      <f>M73</f>
    </oc>
    <nc r="M72"/>
  </rcc>
  <rcc rId="8214" sId="4">
    <oc r="N72">
      <f>N73</f>
    </oc>
    <nc r="N72"/>
  </rcc>
  <rcc rId="8215" sId="4">
    <oc r="O72">
      <f>O73</f>
    </oc>
    <nc r="O72"/>
  </rcc>
  <rcc rId="8216" sId="4">
    <oc r="P72">
      <f>P73</f>
    </oc>
    <nc r="P72"/>
  </rcc>
  <rcc rId="8217" sId="4">
    <oc r="Q72">
      <f>Q73</f>
    </oc>
    <nc r="Q72"/>
  </rcc>
  <rcc rId="8218" sId="4">
    <oc r="R72">
      <f>R73</f>
    </oc>
    <nc r="R72"/>
  </rcc>
  <rcc rId="8219" sId="4">
    <oc r="S72">
      <f>S73</f>
    </oc>
    <nc r="S72"/>
  </rcc>
  <rcc rId="8220" sId="4">
    <oc r="T72">
      <f>T73</f>
    </oc>
    <nc r="T72"/>
  </rcc>
  <rcc rId="8221" sId="4">
    <oc r="U72">
      <f>U73</f>
    </oc>
    <nc r="U72"/>
  </rcc>
  <rcc rId="8222" sId="4">
    <oc r="V72">
      <f>V73</f>
    </oc>
    <nc r="V72"/>
  </rcc>
  <rcc rId="8223" sId="4">
    <oc r="W72">
      <f>W73</f>
    </oc>
    <nc r="W72"/>
  </rcc>
  <rcc rId="8224" sId="4">
    <oc r="X72">
      <f>X73</f>
    </oc>
    <nc r="X72"/>
  </rcc>
  <rcc rId="8225" sId="4">
    <oc r="Y72">
      <f>Y73</f>
    </oc>
    <nc r="Y72"/>
  </rcc>
  <rcc rId="8226" sId="4">
    <oc r="Z72">
      <f>Z73</f>
    </oc>
    <nc r="Z72"/>
  </rcc>
  <rcc rId="8227" sId="4">
    <oc r="AA72">
      <f>AA73</f>
    </oc>
    <nc r="AA72"/>
  </rcc>
  <rcc rId="8228" sId="4">
    <oc r="AB72">
      <f>AB73</f>
    </oc>
    <nc r="AB72"/>
  </rcc>
  <rcc rId="8229" sId="4">
    <oc r="AC72">
      <f>AC73</f>
    </oc>
    <nc r="AC72"/>
  </rcc>
  <rcc rId="8230" sId="4">
    <oc r="AD72">
      <f>AD73</f>
    </oc>
    <nc r="AD72"/>
  </rcc>
  <rcc rId="8231" sId="4">
    <oc r="AE72">
      <f>AE73</f>
    </oc>
    <nc r="AE72"/>
  </rcc>
  <rcc rId="8232" sId="4">
    <oc r="AF72">
      <f>AF73</f>
    </oc>
    <nc r="AF72"/>
  </rcc>
  <rcc rId="8233" sId="4">
    <oc r="AG72">
      <f>AG73</f>
    </oc>
    <nc r="AG72"/>
  </rcc>
  <rcc rId="8234" sId="4">
    <oc r="C73" t="inlineStr">
      <is>
        <t>бюджет города Когалыма</t>
      </is>
    </oc>
    <nc r="C73"/>
  </rcc>
  <rcc rId="8235" sId="4">
    <oc r="D73">
      <f>SUM(J73,L73,N73,P73,R73,T73,V73,X73,Z73,AB73,AD73,AF73)</f>
    </oc>
    <nc r="D73"/>
  </rcc>
  <rcc rId="8236" sId="4">
    <oc r="E73">
      <f>J73</f>
    </oc>
    <nc r="E73"/>
  </rcc>
  <rcc rId="8237" sId="4">
    <oc r="F73">
      <f>G73</f>
    </oc>
    <nc r="F73"/>
  </rcc>
  <rcc rId="8238" sId="4">
    <oc r="G73">
      <f>SUM(K73,M73,O73,Q73,S73,U73,W73,Y73,AA73,AC73,AE73,AG73)</f>
    </oc>
    <nc r="G73"/>
  </rcc>
  <rcc rId="8239" sId="4">
    <oc r="H73">
      <f>IFERROR(G73/D73*100,0)</f>
    </oc>
    <nc r="H73"/>
  </rcc>
  <rcc rId="8240" sId="4">
    <oc r="I73">
      <f>IFERROR(G73/E73*100,0)</f>
    </oc>
    <nc r="I73"/>
  </rcc>
  <rcc rId="8241" sId="4" numFmtId="4">
    <oc r="J73">
      <v>122.5</v>
    </oc>
    <nc r="J73"/>
  </rcc>
  <rcc rId="8242" sId="4" numFmtId="4">
    <oc r="K73">
      <v>122.5</v>
    </oc>
    <nc r="K73"/>
  </rcc>
  <rcc rId="8243" sId="4" numFmtId="4">
    <oc r="L73">
      <v>0</v>
    </oc>
    <nc r="L73"/>
  </rcc>
  <rcc rId="8244" sId="4" numFmtId="4">
    <oc r="M73">
      <v>0</v>
    </oc>
    <nc r="M73"/>
  </rcc>
  <rcc rId="8245" sId="4" numFmtId="4">
    <oc r="N73">
      <v>0</v>
    </oc>
    <nc r="N73"/>
  </rcc>
  <rcc rId="8246" sId="4" numFmtId="4">
    <oc r="O73">
      <v>0</v>
    </oc>
    <nc r="O73"/>
  </rcc>
  <rcc rId="8247" sId="4" numFmtId="4">
    <oc r="P73">
      <v>0</v>
    </oc>
    <nc r="P73"/>
  </rcc>
  <rcc rId="8248" sId="4" numFmtId="4">
    <oc r="Q73">
      <v>0</v>
    </oc>
    <nc r="Q73"/>
  </rcc>
  <rcc rId="8249" sId="4" numFmtId="4">
    <oc r="R73">
      <v>0</v>
    </oc>
    <nc r="R73"/>
  </rcc>
  <rcc rId="8250" sId="4" numFmtId="4">
    <oc r="S73">
      <v>0</v>
    </oc>
    <nc r="S73"/>
  </rcc>
  <rcc rId="8251" sId="4" numFmtId="4">
    <oc r="T73">
      <v>0</v>
    </oc>
    <nc r="T73"/>
  </rcc>
  <rcc rId="8252" sId="4" numFmtId="4">
    <oc r="U73">
      <v>0</v>
    </oc>
    <nc r="U73"/>
  </rcc>
  <rcc rId="8253" sId="4" numFmtId="4">
    <oc r="V73">
      <v>0</v>
    </oc>
    <nc r="V73"/>
  </rcc>
  <rcc rId="8254" sId="4" numFmtId="4">
    <oc r="W73">
      <v>0</v>
    </oc>
    <nc r="W73"/>
  </rcc>
  <rcc rId="8255" sId="4" numFmtId="4">
    <oc r="X73">
      <v>0</v>
    </oc>
    <nc r="X73"/>
  </rcc>
  <rcc rId="8256" sId="4" numFmtId="4">
    <oc r="Y73">
      <v>0</v>
    </oc>
    <nc r="Y73"/>
  </rcc>
  <rcc rId="8257" sId="4" numFmtId="4">
    <oc r="Z73">
      <v>0</v>
    </oc>
    <nc r="Z73"/>
  </rcc>
  <rcc rId="8258" sId="4" numFmtId="4">
    <oc r="AA73">
      <v>0</v>
    </oc>
    <nc r="AA73"/>
  </rcc>
  <rcc rId="8259" sId="4" numFmtId="4">
    <oc r="AB73">
      <v>0</v>
    </oc>
    <nc r="AB73"/>
  </rcc>
  <rcc rId="8260" sId="4" numFmtId="4">
    <oc r="AC73">
      <v>0</v>
    </oc>
    <nc r="AC73"/>
  </rcc>
  <rcc rId="8261" sId="4" numFmtId="4">
    <oc r="AD73">
      <v>0</v>
    </oc>
    <nc r="AD73"/>
  </rcc>
  <rcc rId="8262" sId="4" numFmtId="4">
    <oc r="AE73">
      <v>0</v>
    </oc>
    <nc r="AE73"/>
  </rcc>
  <rcc rId="8263" sId="4" numFmtId="4">
    <oc r="AF73">
      <v>0</v>
    </oc>
    <nc r="AF73"/>
  </rcc>
  <rcc rId="8264" sId="4" numFmtId="4">
    <oc r="AG73">
      <v>0</v>
    </oc>
    <nc r="AG73"/>
  </rcc>
  <rcc rId="8265" sId="4">
    <oc r="B74" t="inlineStr">
      <is>
        <t xml:space="preserve">1.3./1.3.1   «Укреплены материально-технические базы учреждений культуры города Когалыма» </t>
      </is>
    </oc>
    <nc r="B74"/>
  </rcc>
  <rcc rId="8266" sId="4">
    <oc r="C74" t="inlineStr">
      <is>
        <t>Всего</t>
      </is>
    </oc>
    <nc r="C74"/>
  </rcc>
  <rcc rId="8267" sId="4">
    <oc r="D74">
      <f>D76+D75</f>
    </oc>
    <nc r="D74"/>
  </rcc>
  <rcc rId="8268" sId="4">
    <oc r="E74">
      <f>E76+E75</f>
    </oc>
    <nc r="E74"/>
  </rcc>
  <rcc rId="8269" sId="4">
    <oc r="F74">
      <f>F76+F75</f>
    </oc>
    <nc r="F74"/>
  </rcc>
  <rcc rId="8270" sId="4">
    <oc r="G74">
      <f>G76+G75</f>
    </oc>
    <nc r="G74"/>
  </rcc>
  <rcc rId="8271" sId="4">
    <oc r="H74">
      <f>IFERROR(G74/D74*100,0)</f>
    </oc>
    <nc r="H74"/>
  </rcc>
  <rcc rId="8272" sId="4">
    <oc r="I74">
      <f>IFERROR(G74/E74*100,0)</f>
    </oc>
    <nc r="I74"/>
  </rcc>
  <rcc rId="8273" sId="4">
    <oc r="J74">
      <f>J76+J75</f>
    </oc>
    <nc r="J74"/>
  </rcc>
  <rcc rId="8274" sId="4">
    <oc r="K74">
      <f>K76+K75</f>
    </oc>
    <nc r="K74"/>
  </rcc>
  <rcc rId="8275" sId="4">
    <oc r="L74">
      <f>L76+L75</f>
    </oc>
    <nc r="L74"/>
  </rcc>
  <rcc rId="8276" sId="4">
    <oc r="M74">
      <f>M76+M75</f>
    </oc>
    <nc r="M74"/>
  </rcc>
  <rcc rId="8277" sId="4">
    <oc r="N74">
      <f>N76+N75</f>
    </oc>
    <nc r="N74"/>
  </rcc>
  <rcc rId="8278" sId="4">
    <oc r="O74">
      <f>O76+O75</f>
    </oc>
    <nc r="O74"/>
  </rcc>
  <rcc rId="8279" sId="4">
    <oc r="P74">
      <f>P76+P75</f>
    </oc>
    <nc r="P74"/>
  </rcc>
  <rcc rId="8280" sId="4">
    <oc r="Q74">
      <f>Q76+Q75</f>
    </oc>
    <nc r="Q74"/>
  </rcc>
  <rcc rId="8281" sId="4">
    <oc r="R74">
      <f>R76+R75</f>
    </oc>
    <nc r="R74"/>
  </rcc>
  <rcc rId="8282" sId="4">
    <oc r="S74">
      <f>S76+S75</f>
    </oc>
    <nc r="S74"/>
  </rcc>
  <rcc rId="8283" sId="4">
    <oc r="T74">
      <f>T76+T75</f>
    </oc>
    <nc r="T74"/>
  </rcc>
  <rcc rId="8284" sId="4">
    <oc r="U74">
      <f>U76+U75</f>
    </oc>
    <nc r="U74"/>
  </rcc>
  <rcc rId="8285" sId="4">
    <oc r="V74">
      <f>V76+V75</f>
    </oc>
    <nc r="V74"/>
  </rcc>
  <rcc rId="8286" sId="4">
    <oc r="W74">
      <f>W76+W75</f>
    </oc>
    <nc r="W74"/>
  </rcc>
  <rcc rId="8287" sId="4">
    <oc r="X74">
      <f>X76+X75</f>
    </oc>
    <nc r="X74"/>
  </rcc>
  <rcc rId="8288" sId="4">
    <oc r="Y74">
      <f>Y76+Y75</f>
    </oc>
    <nc r="Y74"/>
  </rcc>
  <rcc rId="8289" sId="4">
    <oc r="Z74">
      <f>Z76+Z75</f>
    </oc>
    <nc r="Z74"/>
  </rcc>
  <rcc rId="8290" sId="4">
    <oc r="AA74">
      <f>AA76+AA75</f>
    </oc>
    <nc r="AA74"/>
  </rcc>
  <rcc rId="8291" sId="4">
    <oc r="AB74">
      <f>AB76+AB75</f>
    </oc>
    <nc r="AB74"/>
  </rcc>
  <rcc rId="8292" sId="4">
    <oc r="AC74">
      <f>AC76+AC75</f>
    </oc>
    <nc r="AC74"/>
  </rcc>
  <rcc rId="8293" sId="4">
    <oc r="AD74">
      <f>AD76+AD75</f>
    </oc>
    <nc r="AD74"/>
  </rcc>
  <rcc rId="8294" sId="4">
    <oc r="AE74">
      <f>AE76+AE75</f>
    </oc>
    <nc r="AE74"/>
  </rcc>
  <rcc rId="8295" sId="4">
    <oc r="AF74">
      <f>AF76+AF75</f>
    </oc>
    <nc r="AF74"/>
  </rcc>
  <rcc rId="8296" sId="4">
    <oc r="AG74">
      <f>AG76+AG75</f>
    </oc>
    <nc r="AG74"/>
  </rcc>
  <rcc rId="8297" sId="4">
    <oc r="C75" t="inlineStr">
      <is>
        <t>бюджет автономного округа</t>
      </is>
    </oc>
    <nc r="C75"/>
  </rcc>
  <rcc rId="8298" sId="4">
    <oc r="D75">
      <f>SUM(J75,L75,N75,P75,R75,T75,V75,X75,Z75,AB75,AD75,AF75)</f>
    </oc>
    <nc r="D75"/>
  </rcc>
  <rcc rId="8299" sId="4">
    <oc r="E75">
      <f>J75+L75+N75</f>
    </oc>
    <nc r="E75"/>
  </rcc>
  <rcc rId="8300" sId="4">
    <oc r="F75">
      <f>G75</f>
    </oc>
    <nc r="F75"/>
  </rcc>
  <rcc rId="8301" sId="4">
    <oc r="G75">
      <f>SUM(K75,M75,O75,Q75,S75,U75,W75,Y75,AA75,AC75,AE75,AG75)</f>
    </oc>
    <nc r="G75"/>
  </rcc>
  <rcc rId="8302" sId="4">
    <oc r="H75">
      <f>IFERROR(G75/D75*100,0)</f>
    </oc>
    <nc r="H75"/>
  </rcc>
  <rcc rId="8303" sId="4">
    <oc r="I75">
      <f>IFERROR(G75/E75*100,0)</f>
    </oc>
    <nc r="I75"/>
  </rcc>
  <rcc rId="8304" sId="4" numFmtId="4">
    <oc r="J75">
      <v>0</v>
    </oc>
    <nc r="J75"/>
  </rcc>
  <rcc rId="8305" sId="4" numFmtId="4">
    <oc r="K75">
      <v>0</v>
    </oc>
    <nc r="K75"/>
  </rcc>
  <rcc rId="8306" sId="4" numFmtId="4">
    <oc r="L75">
      <v>0</v>
    </oc>
    <nc r="L75"/>
  </rcc>
  <rcc rId="8307" sId="4" numFmtId="4">
    <oc r="M75">
      <v>0</v>
    </oc>
    <nc r="M75"/>
  </rcc>
  <rcc rId="8308" sId="4" numFmtId="4">
    <oc r="N75">
      <v>0</v>
    </oc>
    <nc r="N75"/>
  </rcc>
  <rcc rId="8309" sId="4" numFmtId="4">
    <oc r="O75">
      <v>0</v>
    </oc>
    <nc r="O75"/>
  </rcc>
  <rcc rId="8310" sId="4" numFmtId="4">
    <oc r="P75">
      <v>664.5</v>
    </oc>
    <nc r="P75"/>
  </rcc>
  <rcc rId="8311" sId="4" numFmtId="4">
    <oc r="Q75">
      <v>664.5</v>
    </oc>
    <nc r="Q75"/>
  </rcc>
  <rcc rId="8312" sId="4" numFmtId="4">
    <oc r="R75">
      <v>538.79999999999995</v>
    </oc>
    <nc r="R75"/>
  </rcc>
  <rcc rId="8313" sId="4" numFmtId="4">
    <oc r="S75">
      <v>0</v>
    </oc>
    <nc r="S75"/>
  </rcc>
  <rcc rId="8314" sId="4" numFmtId="4">
    <oc r="T75">
      <v>0</v>
    </oc>
    <nc r="T75"/>
  </rcc>
  <rcc rId="8315" sId="4" numFmtId="4">
    <oc r="U75">
      <v>0</v>
    </oc>
    <nc r="U75"/>
  </rcc>
  <rcc rId="8316" sId="4" numFmtId="4">
    <oc r="V75">
      <v>0</v>
    </oc>
    <nc r="V75"/>
  </rcc>
  <rcc rId="8317" sId="4" numFmtId="4">
    <oc r="W75">
      <v>0</v>
    </oc>
    <nc r="W75"/>
  </rcc>
  <rcc rId="8318" sId="4" numFmtId="4">
    <oc r="X75">
      <v>0</v>
    </oc>
    <nc r="X75"/>
  </rcc>
  <rcc rId="8319" sId="4" numFmtId="4">
    <oc r="Y75">
      <v>0</v>
    </oc>
    <nc r="Y75"/>
  </rcc>
  <rcc rId="8320" sId="4" numFmtId="4">
    <oc r="Z75">
      <v>0</v>
    </oc>
    <nc r="Z75"/>
  </rcc>
  <rcc rId="8321" sId="4" numFmtId="4">
    <oc r="AA75">
      <v>0</v>
    </oc>
    <nc r="AA75"/>
  </rcc>
  <rcc rId="8322" sId="4" numFmtId="4">
    <oc r="AB75">
      <v>0</v>
    </oc>
    <nc r="AB75"/>
  </rcc>
  <rcc rId="8323" sId="4" numFmtId="4">
    <oc r="AC75">
      <v>0</v>
    </oc>
    <nc r="AC75"/>
  </rcc>
  <rcc rId="8324" sId="4" numFmtId="4">
    <oc r="AD75">
      <v>0</v>
    </oc>
    <nc r="AD75"/>
  </rcc>
  <rcc rId="8325" sId="4" numFmtId="4">
    <oc r="AE75">
      <v>0</v>
    </oc>
    <nc r="AE75"/>
  </rcc>
  <rcc rId="8326" sId="4" numFmtId="4">
    <oc r="AF75">
      <v>0</v>
    </oc>
    <nc r="AF75"/>
  </rcc>
  <rcc rId="8327" sId="4" numFmtId="4">
    <oc r="AG75">
      <v>0</v>
    </oc>
    <nc r="AG75"/>
  </rcc>
  <rcc rId="8328" sId="4" numFmtId="4">
    <oc r="AH75">
      <v>0</v>
    </oc>
    <nc r="AH75"/>
  </rcc>
  <rcc rId="8329" sId="4">
    <oc r="C76" t="inlineStr">
      <is>
        <t>бюджет города Когалыма</t>
      </is>
    </oc>
    <nc r="C76"/>
  </rcc>
  <rcc rId="8330" sId="4">
    <oc r="D76">
      <f>SUM(J76,L76,N76,P76,R76,T76,V76,X76,Z76,AB76,AD76,AF76)</f>
    </oc>
    <nc r="D76"/>
  </rcc>
  <rcc rId="8331" sId="4">
    <oc r="E76">
      <f>J76+L76+N76</f>
    </oc>
    <nc r="E76"/>
  </rcc>
  <rcc rId="8332" sId="4" numFmtId="4">
    <oc r="F76">
      <v>7926.84</v>
    </oc>
    <nc r="F76"/>
  </rcc>
  <rcc rId="8333" sId="4">
    <oc r="G76">
      <f>SUM(K76,M76,O76,Q76,S76,U76,W76,Y76,AA76,AC76,AE76,AG76)</f>
    </oc>
    <nc r="G76"/>
  </rcc>
  <rcc rId="8334" sId="4">
    <oc r="H76">
      <f>IFERROR(G76/D76*100,0)</f>
    </oc>
    <nc r="H76"/>
  </rcc>
  <rcc rId="8335" sId="4">
    <oc r="I76">
      <f>IFERROR(G76/E76*100,0)</f>
    </oc>
    <nc r="I76"/>
  </rcc>
  <rcc rId="8336" sId="4" numFmtId="4">
    <oc r="J76">
      <v>3313.4</v>
    </oc>
    <nc r="J76"/>
  </rcc>
  <rcc rId="8337" sId="4" numFmtId="4">
    <oc r="K76">
      <v>1115.028</v>
    </oc>
    <nc r="K76"/>
  </rcc>
  <rcc rId="8338" sId="4" numFmtId="4">
    <oc r="L76">
      <v>3192.625</v>
    </oc>
    <nc r="L76"/>
  </rcc>
  <rcc rId="8339" sId="4" numFmtId="4">
    <oc r="M76">
      <v>2472.8589999999999</v>
    </oc>
    <nc r="M76"/>
  </rcc>
  <rcc rId="8340" sId="4" numFmtId="4">
    <oc r="N76">
      <v>1420.81</v>
    </oc>
    <nc r="N76"/>
  </rcc>
  <rcc rId="8341" sId="4" numFmtId="4">
    <oc r="O76">
      <v>838.51</v>
    </oc>
    <nc r="O76"/>
  </rcc>
  <rcc rId="8342" sId="4" numFmtId="4">
    <oc r="P76">
      <v>7715.94</v>
    </oc>
    <nc r="P76"/>
  </rcc>
  <rcc rId="8343" sId="4" numFmtId="4">
    <oc r="Q76">
      <v>3038.9690000000001</v>
    </oc>
    <nc r="Q76"/>
  </rcc>
  <rcc rId="8344" sId="4" numFmtId="4">
    <oc r="R76">
      <v>1420</v>
    </oc>
    <nc r="R76"/>
  </rcc>
  <rcc rId="8345" sId="4" numFmtId="4">
    <oc r="S76">
      <v>0</v>
    </oc>
    <nc r="S76"/>
  </rcc>
  <rcc rId="8346" sId="4" numFmtId="4">
    <oc r="T76">
      <v>0</v>
    </oc>
    <nc r="T76"/>
  </rcc>
  <rcc rId="8347" sId="4" numFmtId="4">
    <oc r="U76">
      <v>0</v>
    </oc>
    <nc r="U76"/>
  </rcc>
  <rcc rId="8348" sId="4" numFmtId="4">
    <oc r="V76">
      <v>0</v>
    </oc>
    <nc r="V76"/>
  </rcc>
  <rcc rId="8349" sId="4" numFmtId="4">
    <oc r="W76">
      <v>0</v>
    </oc>
    <nc r="W76"/>
  </rcc>
  <rcc rId="8350" sId="4" numFmtId="4">
    <oc r="X76">
      <v>574.4</v>
    </oc>
    <nc r="X76"/>
  </rcc>
  <rcc rId="8351" sId="4" numFmtId="4">
    <oc r="Y76">
      <v>0</v>
    </oc>
    <nc r="Y76"/>
  </rcc>
  <rcc rId="8352" sId="4" numFmtId="4">
    <oc r="Z76">
      <v>27.524999999999999</v>
    </oc>
    <nc r="Z76"/>
  </rcc>
  <rcc rId="8353" sId="4" numFmtId="4">
    <oc r="AA76">
      <v>0</v>
    </oc>
    <nc r="AA76"/>
  </rcc>
  <rcc rId="8354" sId="4" numFmtId="4">
    <oc r="AB76">
      <v>148</v>
    </oc>
    <nc r="AB76"/>
  </rcc>
  <rcc rId="8355" sId="4" numFmtId="4">
    <oc r="AC76">
      <v>0</v>
    </oc>
    <nc r="AC76"/>
  </rcc>
  <rcc rId="8356" sId="4" numFmtId="4">
    <oc r="AD76">
      <v>0</v>
    </oc>
    <nc r="AD76"/>
  </rcc>
  <rcc rId="8357" sId="4" numFmtId="4">
    <oc r="AE76">
      <v>0</v>
    </oc>
    <nc r="AE76"/>
  </rcc>
  <rcc rId="8358" sId="4" numFmtId="4">
    <oc r="AF76">
      <v>128.69999999999999</v>
    </oc>
    <nc r="AF76"/>
  </rcc>
  <rcc rId="8359" sId="4" numFmtId="4">
    <oc r="AG76">
      <v>0</v>
    </oc>
    <nc r="AG76"/>
  </rcc>
  <rcc rId="8360" sId="4">
    <oc r="AH76" t="inlineStr">
      <is>
        <t>АРТ - Отклонение 7858,509 руб. - новогодние светодиодные фигуры, костюмы оплачиваются по факту поступления.                                                                                                                                      МВЦ - Остаток средств в сумме -1 555,701 т.руб., в т.ч., оплата командировочных расходов- 188,335 т.руб.,  прочие услуги -175,0 т.руб., приобретение ОС - 18,8 т.руб., сувенирная продукция - 1 173,566 т.руб., оплата по факту на основании документов на оплату, товарных накладных и акта выполненных работ, средства будут использованы в мае.</t>
      </is>
    </oc>
    <nc r="AH76"/>
  </rcc>
  <rcc rId="8361" sId="4">
    <oc r="A77" t="inlineStr">
      <is>
        <t xml:space="preserve"> 1.2</t>
      </is>
    </oc>
    <nc r="A77"/>
  </rcc>
  <rcc rId="8362" sId="4">
    <oc r="B77" t="inlineStr">
      <is>
        <t>Комплекс процессных мероприятий «Развитие дополнительного образования в сфере культуры» / «Обеспечено осуществление деятельности автономного учреждения дополнительного образования в сфере культуры»</t>
      </is>
    </oc>
    <nc r="B77"/>
  </rcc>
  <rcc rId="8363" sId="4">
    <oc r="C77" t="inlineStr">
      <is>
        <t>Всего</t>
      </is>
    </oc>
    <nc r="C77"/>
  </rcc>
  <rcc rId="8364" sId="4">
    <oc r="D77">
      <f>D79+D78</f>
    </oc>
    <nc r="D77"/>
  </rcc>
  <rcc rId="8365" sId="4">
    <oc r="E77">
      <f>E79+E78</f>
    </oc>
    <nc r="E77"/>
  </rcc>
  <rcc rId="8366" sId="4">
    <oc r="F77">
      <f>F79+F78</f>
    </oc>
    <nc r="F77"/>
  </rcc>
  <rcc rId="8367" sId="4">
    <oc r="G77">
      <f>G79+G78</f>
    </oc>
    <nc r="G77"/>
  </rcc>
  <rcc rId="8368" sId="4">
    <oc r="H77">
      <f>IFERROR(G77/D77*100,0)</f>
    </oc>
    <nc r="H77"/>
  </rcc>
  <rcc rId="8369" sId="4">
    <oc r="I77">
      <f>IFERROR(G77/E77*100,0)</f>
    </oc>
    <nc r="I77"/>
  </rcc>
  <rcc rId="8370" sId="4">
    <oc r="J77">
      <f>J79+J78</f>
    </oc>
    <nc r="J77"/>
  </rcc>
  <rcc rId="8371" sId="4">
    <oc r="K77">
      <f>K79+K78</f>
    </oc>
    <nc r="K77"/>
  </rcc>
  <rcc rId="8372" sId="4">
    <oc r="L77">
      <f>L79+L78</f>
    </oc>
    <nc r="L77"/>
  </rcc>
  <rcc rId="8373" sId="4">
    <oc r="M77">
      <f>M79+M78</f>
    </oc>
    <nc r="M77"/>
  </rcc>
  <rcc rId="8374" sId="4">
    <oc r="N77">
      <f>N79+N78</f>
    </oc>
    <nc r="N77"/>
  </rcc>
  <rcc rId="8375" sId="4">
    <oc r="O77">
      <f>O79+O78</f>
    </oc>
    <nc r="O77"/>
  </rcc>
  <rcc rId="8376" sId="4">
    <oc r="P77">
      <f>P79+P78</f>
    </oc>
    <nc r="P77"/>
  </rcc>
  <rcc rId="8377" sId="4">
    <oc r="Q77">
      <f>Q79+Q78</f>
    </oc>
    <nc r="Q77"/>
  </rcc>
  <rcc rId="8378" sId="4">
    <oc r="R77">
      <f>R79+R78</f>
    </oc>
    <nc r="R77"/>
  </rcc>
  <rcc rId="8379" sId="4">
    <oc r="S77">
      <f>S79+S78</f>
    </oc>
    <nc r="S77"/>
  </rcc>
  <rcc rId="8380" sId="4">
    <oc r="T77">
      <f>T79+T78</f>
    </oc>
    <nc r="T77"/>
  </rcc>
  <rcc rId="8381" sId="4">
    <oc r="U77">
      <f>U79+U78</f>
    </oc>
    <nc r="U77"/>
  </rcc>
  <rcc rId="8382" sId="4">
    <oc r="V77">
      <f>V79+V78</f>
    </oc>
    <nc r="V77"/>
  </rcc>
  <rcc rId="8383" sId="4">
    <oc r="W77">
      <f>W79+W78</f>
    </oc>
    <nc r="W77"/>
  </rcc>
  <rcc rId="8384" sId="4">
    <oc r="X77">
      <f>X79+X78</f>
    </oc>
    <nc r="X77"/>
  </rcc>
  <rcc rId="8385" sId="4">
    <oc r="Y77">
      <f>Y79+Y78</f>
    </oc>
    <nc r="Y77"/>
  </rcc>
  <rcc rId="8386" sId="4">
    <oc r="Z77">
      <f>Z79+Z78</f>
    </oc>
    <nc r="Z77"/>
  </rcc>
  <rcc rId="8387" sId="4">
    <oc r="AA77">
      <f>AA79+AA78</f>
    </oc>
    <nc r="AA77"/>
  </rcc>
  <rcc rId="8388" sId="4">
    <oc r="AB77">
      <f>AB79+AB78</f>
    </oc>
    <nc r="AB77"/>
  </rcc>
  <rcc rId="8389" sId="4">
    <oc r="AC77">
      <f>AC79+AC78</f>
    </oc>
    <nc r="AC77"/>
  </rcc>
  <rcc rId="8390" sId="4">
    <oc r="AD77">
      <f>AD79+AD78</f>
    </oc>
    <nc r="AD77"/>
  </rcc>
  <rcc rId="8391" sId="4">
    <oc r="AE77">
      <f>AE79+AE78</f>
    </oc>
    <nc r="AE77"/>
  </rcc>
  <rcc rId="8392" sId="4">
    <oc r="AF77">
      <f>AF79+AF78</f>
    </oc>
    <nc r="AF77"/>
  </rcc>
  <rcc rId="8393" sId="4">
    <oc r="AG77">
      <f>AG79+AG78</f>
    </oc>
    <nc r="AG77"/>
  </rcc>
  <rcc rId="8394" sId="4">
    <oc r="C78" t="inlineStr">
      <is>
        <t>бюджет города Когалыма</t>
      </is>
    </oc>
    <nc r="C78"/>
  </rcc>
  <rcc rId="8395" sId="4">
    <oc r="D78">
      <f>SUM(J78,L78,N78,P78,R78,T78,V78,X78,Z78,AB78,AD78,AF78)</f>
    </oc>
    <nc r="D78"/>
  </rcc>
  <rcc rId="8396" sId="4">
    <oc r="E78">
      <f>J78</f>
    </oc>
    <nc r="E78"/>
  </rcc>
  <rcc rId="8397" sId="4">
    <oc r="F78">
      <f>G78</f>
    </oc>
    <nc r="F78"/>
  </rcc>
  <rcc rId="8398" sId="4">
    <oc r="G78">
      <f>SUM(K78,M78,O78,Q78,S78,U78,W78,Y78,AA78,AC78,AE78,AG78)</f>
    </oc>
    <nc r="G78"/>
  </rcc>
  <rcc rId="8399" sId="4">
    <oc r="H78">
      <f>IFERROR(G78/D78*100,0)</f>
    </oc>
    <nc r="H78"/>
  </rcc>
  <rcc rId="8400" sId="4">
    <oc r="I78">
      <f>IFERROR(G78/E78*100,0)</f>
    </oc>
    <nc r="I78"/>
  </rcc>
  <rcc rId="8401" sId="4" numFmtId="4">
    <oc r="J78">
      <v>14071.286</v>
    </oc>
    <nc r="J78"/>
  </rcc>
  <rcc rId="8402" sId="4" numFmtId="4">
    <oc r="K78">
      <v>3101.25</v>
    </oc>
    <nc r="K78"/>
  </rcc>
  <rcc rId="8403" sId="4" numFmtId="4">
    <oc r="L78">
      <v>10998.183999999999</v>
    </oc>
    <nc r="L78"/>
  </rcc>
  <rcc rId="8404" sId="4" numFmtId="4">
    <oc r="M78">
      <v>15634.7</v>
    </oc>
    <nc r="M78"/>
  </rcc>
  <rcc rId="8405" sId="4" numFmtId="4">
    <oc r="N78">
      <v>12361.901</v>
    </oc>
    <nc r="N78"/>
  </rcc>
  <rcc rId="8406" sId="4" numFmtId="4">
    <oc r="O78">
      <v>9798.9</v>
    </oc>
    <nc r="O78"/>
  </rcc>
  <rcc rId="8407" sId="4" numFmtId="4">
    <oc r="P78">
      <v>20271.78</v>
    </oc>
    <nc r="P78"/>
  </rcc>
  <rcc rId="8408" sId="4" numFmtId="4">
    <oc r="Q78">
      <v>15437.18</v>
    </oc>
    <nc r="Q78"/>
  </rcc>
  <rcc rId="8409" sId="4" numFmtId="4">
    <oc r="R78">
      <v>26845.493999999999</v>
    </oc>
    <nc r="R78"/>
  </rcc>
  <rcc rId="8410" sId="4" numFmtId="4">
    <oc r="S78">
      <v>0</v>
    </oc>
    <nc r="S78"/>
  </rcc>
  <rcc rId="8411" sId="4" numFmtId="4">
    <oc r="T78">
      <v>27173.513999999999</v>
    </oc>
    <nc r="T78"/>
  </rcc>
  <rcc rId="8412" sId="4" numFmtId="4">
    <oc r="U78">
      <v>0</v>
    </oc>
    <nc r="U78"/>
  </rcc>
  <rcc rId="8413" sId="4" numFmtId="4">
    <oc r="V78">
      <v>12528.076999999999</v>
    </oc>
    <nc r="V78"/>
  </rcc>
  <rcc rId="8414" sId="4" numFmtId="4">
    <oc r="W78">
      <v>0</v>
    </oc>
    <nc r="W78"/>
  </rcc>
  <rcc rId="8415" sId="4" numFmtId="4">
    <oc r="X78">
      <v>8229.8359999999993</v>
    </oc>
    <nc r="X78"/>
  </rcc>
  <rcc rId="8416" sId="4" numFmtId="4">
    <oc r="Y78">
      <v>0</v>
    </oc>
    <nc r="Y78"/>
  </rcc>
  <rcc rId="8417" sId="4" numFmtId="4">
    <oc r="Z78">
      <v>7800.7790000000005</v>
    </oc>
    <nc r="Z78"/>
  </rcc>
  <rcc rId="8418" sId="4" numFmtId="4">
    <oc r="AA78">
      <v>0</v>
    </oc>
    <nc r="AA78"/>
  </rcc>
  <rcc rId="8419" sId="4" numFmtId="4">
    <oc r="AB78">
      <v>17600.501</v>
    </oc>
    <nc r="AB78"/>
  </rcc>
  <rcc rId="8420" sId="4" numFmtId="4">
    <oc r="AC78">
      <v>0</v>
    </oc>
    <nc r="AC78"/>
  </rcc>
  <rcc rId="8421" sId="4" numFmtId="4">
    <oc r="AD78">
      <v>10874.441999999999</v>
    </oc>
    <nc r="AD78"/>
  </rcc>
  <rcc rId="8422" sId="4" numFmtId="4">
    <oc r="AE78">
      <v>0</v>
    </oc>
    <nc r="AE78"/>
  </rcc>
  <rcc rId="8423" sId="4" numFmtId="4">
    <oc r="AF78">
      <v>15662.102000000001</v>
    </oc>
    <nc r="AF78"/>
  </rcc>
  <rcc rId="8424" sId="4" numFmtId="4">
    <oc r="AG78">
      <v>0</v>
    </oc>
    <nc r="AG78"/>
  </rcc>
  <rcc rId="8425" sId="4">
    <oc r="C79" t="inlineStr">
      <is>
        <t>внебюджетные источики</t>
      </is>
    </oc>
    <nc r="C79"/>
  </rcc>
  <rcc rId="8426" sId="4">
    <oc r="D79">
      <f>SUM(J79,L79,N79,P79,R79,T79,V79,X79,Z79,AB79,AD79,AF79)</f>
    </oc>
    <nc r="D79"/>
  </rcc>
  <rcc rId="8427" sId="4">
    <oc r="E79">
      <f>J79</f>
    </oc>
    <nc r="E79"/>
  </rcc>
  <rcc rId="8428" sId="4">
    <oc r="F79">
      <f>G79</f>
    </oc>
    <nc r="F79"/>
  </rcc>
  <rcc rId="8429" sId="4">
    <oc r="G79">
      <f>SUM(K79,M79,O79,Q79,S79,U79,W79,Y79,AA79,AC79,AE79,AG79)</f>
    </oc>
    <nc r="G79"/>
  </rcc>
  <rcc rId="8430" sId="4">
    <oc r="H79">
      <f>IFERROR(G79/D79*100,0)</f>
    </oc>
    <nc r="H79"/>
  </rcc>
  <rcc rId="8431" sId="4">
    <oc r="I79">
      <f>IFERROR(G79/E79*100,0)</f>
    </oc>
    <nc r="I79"/>
  </rcc>
  <rcc rId="8432" sId="4" numFmtId="4">
    <oc r="J79">
      <v>465.21</v>
    </oc>
    <nc r="J79"/>
  </rcc>
  <rcc rId="8433" sId="4" numFmtId="4">
    <oc r="K79">
      <v>125.55</v>
    </oc>
    <nc r="K79"/>
  </rcc>
  <rcc rId="8434" sId="4" numFmtId="4">
    <oc r="L79">
      <v>472.21</v>
    </oc>
    <nc r="L79"/>
  </rcc>
  <rcc rId="8435" sId="4" numFmtId="4">
    <oc r="M79">
      <v>368.76</v>
    </oc>
    <nc r="M79"/>
  </rcc>
  <rcc rId="8436" sId="4" numFmtId="4">
    <oc r="N79">
      <v>465.21</v>
    </oc>
    <nc r="N79"/>
  </rcc>
  <rcc rId="8437" sId="4" numFmtId="4">
    <oc r="O79">
      <v>468.45</v>
    </oc>
    <nc r="O79"/>
  </rcc>
  <rcc rId="8438" sId="4" numFmtId="4">
    <oc r="P79">
      <v>464.71</v>
    </oc>
    <nc r="P79"/>
  </rcc>
  <rcc rId="8439" sId="4" numFmtId="4">
    <oc r="Q79">
      <v>374.98</v>
    </oc>
    <nc r="Q79"/>
  </rcc>
  <rcc rId="8440" sId="4" numFmtId="4">
    <oc r="R79">
      <v>824.75099999999998</v>
    </oc>
    <nc r="R79"/>
  </rcc>
  <rcc rId="8441" sId="4" numFmtId="4">
    <oc r="S79">
      <v>0</v>
    </oc>
    <nc r="S79"/>
  </rcc>
  <rcc rId="8442" sId="4" numFmtId="4">
    <oc r="T79">
      <v>0</v>
    </oc>
    <nc r="T79"/>
  </rcc>
  <rcc rId="8443" sId="4" numFmtId="4">
    <oc r="U79">
      <v>0</v>
    </oc>
    <nc r="U79"/>
  </rcc>
  <rcc rId="8444" sId="4" numFmtId="4">
    <oc r="V79">
      <v>0</v>
    </oc>
    <nc r="V79"/>
  </rcc>
  <rcc rId="8445" sId="4" numFmtId="4">
    <oc r="W79">
      <v>0</v>
    </oc>
    <nc r="W79"/>
  </rcc>
  <rcc rId="8446" sId="4" numFmtId="4">
    <oc r="X79">
      <v>0</v>
    </oc>
    <nc r="X79"/>
  </rcc>
  <rcc rId="8447" sId="4" numFmtId="4">
    <oc r="Y79">
      <v>0</v>
    </oc>
    <nc r="Y79"/>
  </rcc>
  <rcc rId="8448" sId="4" numFmtId="4">
    <oc r="Z79">
      <v>463.21</v>
    </oc>
    <nc r="Z79"/>
  </rcc>
  <rcc rId="8449" sId="4" numFmtId="4">
    <oc r="AA79">
      <v>0</v>
    </oc>
    <nc r="AA79"/>
  </rcc>
  <rcc rId="8450" sId="4" numFmtId="4">
    <oc r="AB79">
      <v>463.21</v>
    </oc>
    <nc r="AB79"/>
  </rcc>
  <rcc rId="8451" sId="4" numFmtId="4">
    <oc r="AC79">
      <v>0</v>
    </oc>
    <nc r="AC79"/>
  </rcc>
  <rcc rId="8452" sId="4" numFmtId="4">
    <oc r="AD79">
      <v>157.24</v>
    </oc>
    <nc r="AD79"/>
  </rcc>
  <rcc rId="8453" sId="4" numFmtId="4">
    <oc r="AE79">
      <v>0</v>
    </oc>
    <nc r="AE79"/>
  </rcc>
  <rcc rId="8454" sId="4" numFmtId="4">
    <oc r="AF79">
      <v>168.22900000000001</v>
    </oc>
    <nc r="AF79"/>
  </rcc>
  <rcc rId="8455" sId="4" numFmtId="4">
    <oc r="AG79">
      <v>0</v>
    </oc>
    <nc r="AG79"/>
  </rcc>
  <rcc rId="8456" sId="4">
    <oc r="A80" t="inlineStr">
      <is>
        <t xml:space="preserve"> 1.3</t>
      </is>
    </oc>
    <nc r="A80"/>
  </rcc>
  <rcc rId="8457" sId="4">
    <oc r="B80" t="inlineStr">
      <is>
        <t xml:space="preserve">Комплекс процессный мероприятий «Развитие туризма» / Мероприятие (результат) «Осуществлено продвижение внутреннего и въездного туризма»  </t>
      </is>
    </oc>
    <nc r="B80"/>
  </rcc>
  <rcc rId="8458" sId="4">
    <oc r="C80" t="inlineStr">
      <is>
        <t>Всего</t>
      </is>
    </oc>
    <nc r="C80"/>
  </rcc>
  <rcc rId="8459" sId="4">
    <oc r="D80">
      <f>D81</f>
    </oc>
    <nc r="D80"/>
  </rcc>
  <rcc rId="8460" sId="4">
    <oc r="E80">
      <f>E81</f>
    </oc>
    <nc r="E80"/>
  </rcc>
  <rcc rId="8461" sId="4">
    <oc r="F80">
      <f>G80</f>
    </oc>
    <nc r="F80"/>
  </rcc>
  <rcc rId="8462" sId="4">
    <oc r="G80">
      <f>G81</f>
    </oc>
    <nc r="G80"/>
  </rcc>
  <rcc rId="8463" sId="4">
    <oc r="H80">
      <f>IFERROR(G80/D80*100,0)</f>
    </oc>
    <nc r="H80"/>
  </rcc>
  <rcc rId="8464" sId="4">
    <oc r="I80">
      <f>IFERROR(G80/E80*100,0)</f>
    </oc>
    <nc r="I80"/>
  </rcc>
  <rcc rId="8465" sId="4">
    <oc r="J80">
      <f>J81</f>
    </oc>
    <nc r="J80"/>
  </rcc>
  <rcc rId="8466" sId="4">
    <oc r="K80">
      <f>K81</f>
    </oc>
    <nc r="K80"/>
  </rcc>
  <rcc rId="8467" sId="4">
    <oc r="L80">
      <f>L81</f>
    </oc>
    <nc r="L80"/>
  </rcc>
  <rcc rId="8468" sId="4">
    <oc r="M80">
      <f>M81</f>
    </oc>
    <nc r="M80"/>
  </rcc>
  <rcc rId="8469" sId="4">
    <oc r="N80">
      <f>N81</f>
    </oc>
    <nc r="N80"/>
  </rcc>
  <rcc rId="8470" sId="4">
    <oc r="O80">
      <f>O81</f>
    </oc>
    <nc r="O80"/>
  </rcc>
  <rcc rId="8471" sId="4">
    <oc r="P80">
      <f>P81</f>
    </oc>
    <nc r="P80"/>
  </rcc>
  <rcc rId="8472" sId="4">
    <oc r="Q80">
      <f>Q81</f>
    </oc>
    <nc r="Q80"/>
  </rcc>
  <rcc rId="8473" sId="4">
    <oc r="R80">
      <f>R81</f>
    </oc>
    <nc r="R80"/>
  </rcc>
  <rcc rId="8474" sId="4">
    <oc r="S80">
      <f>S81</f>
    </oc>
    <nc r="S80"/>
  </rcc>
  <rcc rId="8475" sId="4">
    <oc r="T80">
      <f>T81</f>
    </oc>
    <nc r="T80"/>
  </rcc>
  <rcc rId="8476" sId="4">
    <oc r="U80">
      <f>U81</f>
    </oc>
    <nc r="U80"/>
  </rcc>
  <rcc rId="8477" sId="4">
    <oc r="V80">
      <f>V81</f>
    </oc>
    <nc r="V80"/>
  </rcc>
  <rcc rId="8478" sId="4">
    <oc r="W80">
      <f>W81</f>
    </oc>
    <nc r="W80"/>
  </rcc>
  <rcc rId="8479" sId="4">
    <oc r="X80">
      <f>X81</f>
    </oc>
    <nc r="X80"/>
  </rcc>
  <rcc rId="8480" sId="4">
    <oc r="Y80">
      <f>Y81</f>
    </oc>
    <nc r="Y80"/>
  </rcc>
  <rcc rId="8481" sId="4">
    <oc r="Z80">
      <f>Z81</f>
    </oc>
    <nc r="Z80"/>
  </rcc>
  <rcc rId="8482" sId="4">
    <oc r="AA80">
      <f>AA81</f>
    </oc>
    <nc r="AA80"/>
  </rcc>
  <rcc rId="8483" sId="4">
    <oc r="AB80">
      <f>AB81</f>
    </oc>
    <nc r="AB80"/>
  </rcc>
  <rcc rId="8484" sId="4">
    <oc r="AC80">
      <f>AC81</f>
    </oc>
    <nc r="AC80"/>
  </rcc>
  <rcc rId="8485" sId="4">
    <oc r="AD80">
      <f>AD81</f>
    </oc>
    <nc r="AD80"/>
  </rcc>
  <rcc rId="8486" sId="4">
    <oc r="AE80">
      <f>AE81</f>
    </oc>
    <nc r="AE80"/>
  </rcc>
  <rcc rId="8487" sId="4">
    <oc r="AF80">
      <f>AF81</f>
    </oc>
    <nc r="AF80"/>
  </rcc>
  <rcc rId="8488" sId="4">
    <oc r="AG80">
      <f>AG81</f>
    </oc>
    <nc r="AG80"/>
  </rcc>
  <rcc rId="8489" sId="4">
    <oc r="AH80" t="inlineStr">
      <is>
        <t>Остаток средств в сумме -477,733 т.руб., в т.ч., оплата командировочных расходов- 167,733 т.руб.,  прочие услуги -100,0 т.руб., сувенирная продукция - 210,0 т.руб., оплата по факту на основании документов на оплату, товарных накладных и акта выполненных работ, средства будут использованы в апреле.</t>
      </is>
    </oc>
    <nc r="AH80"/>
  </rcc>
  <rcc rId="8490" sId="4">
    <oc r="C81" t="inlineStr">
      <is>
        <t>бюджет города Когалыма</t>
      </is>
    </oc>
    <nc r="C81"/>
  </rcc>
  <rcc rId="8491" sId="4">
    <oc r="D81">
      <f>SUM(J81,L81,N81,P81,R81,T81,V81,X81,Z81,AB81,AD81,AF81)</f>
    </oc>
    <nc r="D81"/>
  </rcc>
  <rcc rId="8492" sId="4">
    <oc r="E81">
      <f>J81+L81+N81</f>
    </oc>
    <nc r="E81"/>
  </rcc>
  <rcc rId="8493" sId="4">
    <oc r="F81">
      <f>G81</f>
    </oc>
    <nc r="F81"/>
  </rcc>
  <rcc rId="8494" sId="4">
    <oc r="G81">
      <f>SUM(K81,M81,O81,Q81,S81,U81,W81,Y81,AA81,AC81,AE81,AG81)</f>
    </oc>
    <nc r="G81"/>
  </rcc>
  <rcc rId="8495" sId="4">
    <oc r="H81">
      <f>IFERROR(G81/D81*100,0)</f>
    </oc>
    <nc r="H81"/>
  </rcc>
  <rcc rId="8496" sId="4">
    <oc r="I81">
      <f>IFERROR(G81/E81*100,0)</f>
    </oc>
    <nc r="I81"/>
  </rcc>
  <rcc rId="8497" sId="4" numFmtId="4">
    <oc r="J81">
      <v>32.9</v>
    </oc>
    <nc r="J81"/>
  </rcc>
  <rcc rId="8498" sId="4" numFmtId="4">
    <oc r="K81">
      <v>13.587999999999999</v>
    </oc>
    <nc r="K81"/>
  </rcc>
  <rcc rId="8499" sId="4" numFmtId="4">
    <oc r="L81">
      <v>228.3</v>
    </oc>
    <nc r="L81"/>
  </rcc>
  <rcc rId="8500" sId="4" numFmtId="4">
    <oc r="M81">
      <v>126.679</v>
    </oc>
    <nc r="M81"/>
  </rcc>
  <rcc rId="8501" sId="4" numFmtId="4">
    <oc r="N81">
      <v>665.8</v>
    </oc>
    <nc r="N81"/>
  </rcc>
  <rcc rId="8502" sId="4" numFmtId="4">
    <oc r="O81">
      <v>309</v>
    </oc>
    <nc r="O81"/>
  </rcc>
  <rcc rId="8503" sId="4" numFmtId="4">
    <oc r="P81">
      <v>2928.6</v>
    </oc>
    <nc r="P81"/>
  </rcc>
  <rcc rId="8504" sId="4" numFmtId="4">
    <oc r="Q81">
      <v>1850.6320000000001</v>
    </oc>
    <nc r="Q81"/>
  </rcc>
  <rcc rId="8505" sId="4" numFmtId="4">
    <oc r="R81">
      <v>63.4</v>
    </oc>
    <nc r="R81"/>
  </rcc>
  <rcc rId="8506" sId="4" numFmtId="4">
    <oc r="S81">
      <v>0</v>
    </oc>
    <nc r="S81"/>
  </rcc>
  <rcc rId="8507" sId="4" numFmtId="4">
    <oc r="T81">
      <v>0</v>
    </oc>
    <nc r="T81"/>
  </rcc>
  <rcc rId="8508" sId="4" numFmtId="4">
    <oc r="U81">
      <v>0</v>
    </oc>
    <nc r="U81"/>
  </rcc>
  <rcc rId="8509" sId="4" numFmtId="4">
    <oc r="V81">
      <v>0</v>
    </oc>
    <nc r="V81"/>
  </rcc>
  <rcc rId="8510" sId="4" numFmtId="4">
    <oc r="W81">
      <v>0</v>
    </oc>
    <nc r="W81"/>
  </rcc>
  <rcc rId="8511" sId="4" numFmtId="4">
    <oc r="X81">
      <v>63.4</v>
    </oc>
    <nc r="X81"/>
  </rcc>
  <rcc rId="8512" sId="4" numFmtId="4">
    <oc r="Y81">
      <v>0</v>
    </oc>
    <nc r="Y81"/>
  </rcc>
  <rcc rId="8513" sId="4" numFmtId="4">
    <oc r="Z81">
      <v>0</v>
    </oc>
    <nc r="Z81"/>
  </rcc>
  <rcc rId="8514" sId="4" numFmtId="4">
    <oc r="AA81">
      <v>0</v>
    </oc>
    <nc r="AA81"/>
  </rcc>
  <rcc rId="8515" sId="4" numFmtId="4">
    <oc r="AB81">
      <v>23.7</v>
    </oc>
    <nc r="AB81"/>
  </rcc>
  <rcc rId="8516" sId="4" numFmtId="4">
    <oc r="AC81">
      <v>0</v>
    </oc>
    <nc r="AC81"/>
  </rcc>
  <rcc rId="8517" sId="4" numFmtId="4">
    <oc r="AD81">
      <v>8.1999999999999993</v>
    </oc>
    <nc r="AD81"/>
  </rcc>
  <rcc rId="8518" sId="4" numFmtId="4">
    <oc r="AE81">
      <v>0</v>
    </oc>
    <nc r="AE81"/>
  </rcc>
  <rcc rId="8519" sId="4" numFmtId="4">
    <oc r="AF81">
      <v>0</v>
    </oc>
    <nc r="AF81"/>
  </rcc>
  <rcc rId="8520" sId="4" numFmtId="4">
    <oc r="AG81">
      <v>0</v>
    </oc>
    <nc r="AG81"/>
  </rcc>
  <rcc rId="8521" sId="4">
    <oc r="A82" t="inlineStr">
      <is>
        <t xml:space="preserve"> 1.4</t>
      </is>
    </oc>
    <nc r="A82"/>
  </rcc>
  <rcc rId="8522" sId="4">
    <oc r="B82" t="inlineStr">
      <is>
        <t>Комплекс процессных мероприятий «Создание условий для сохранения культурного и
исторического наследия и развития архивного дела» всего, в том числе</t>
      </is>
    </oc>
    <nc r="B82"/>
  </rcc>
  <rcc rId="8523" sId="4">
    <oc r="C82" t="inlineStr">
      <is>
        <t>Всего</t>
      </is>
    </oc>
    <nc r="C82"/>
  </rcc>
  <rcc rId="8524" sId="4">
    <oc r="D82">
      <f>D84+D85+D83</f>
    </oc>
    <nc r="D82"/>
  </rcc>
  <rcc rId="8525" sId="4">
    <oc r="E82">
      <f>E84+E85+E83</f>
    </oc>
    <nc r="E82"/>
  </rcc>
  <rcc rId="8526" sId="4">
    <oc r="F82">
      <f>F84+F85+F83</f>
    </oc>
    <nc r="F82"/>
  </rcc>
  <rcc rId="8527" sId="4">
    <oc r="G82">
      <f>G84+G85+G83</f>
    </oc>
    <nc r="G82"/>
  </rcc>
  <rcc rId="8528" sId="4">
    <oc r="H82">
      <f>IFERROR(G82/D82*100,0)</f>
    </oc>
    <nc r="H82"/>
  </rcc>
  <rcc rId="8529" sId="4">
    <oc r="I82">
      <f>IFERROR(G82/E82*100,0)</f>
    </oc>
    <nc r="I82"/>
  </rcc>
  <rcc rId="8530" sId="4">
    <oc r="J82">
      <f>J84+J85+J83</f>
    </oc>
    <nc r="J82"/>
  </rcc>
  <rcc rId="8531" sId="4">
    <oc r="K82">
      <f>K84+K85+K83</f>
    </oc>
    <nc r="K82"/>
  </rcc>
  <rcc rId="8532" sId="4">
    <oc r="L82">
      <f>L84+L85+L83</f>
    </oc>
    <nc r="L82"/>
  </rcc>
  <rcc rId="8533" sId="4">
    <oc r="M82">
      <f>M84+M85+M83</f>
    </oc>
    <nc r="M82"/>
  </rcc>
  <rcc rId="8534" sId="4">
    <oc r="N82">
      <f>N84+N85+N83</f>
    </oc>
    <nc r="N82"/>
  </rcc>
  <rcc rId="8535" sId="4">
    <oc r="O82">
      <f>O84+O85+O83</f>
    </oc>
    <nc r="O82"/>
  </rcc>
  <rcc rId="8536" sId="4">
    <oc r="P82">
      <f>P84+P85+P83</f>
    </oc>
    <nc r="P82"/>
  </rcc>
  <rcc rId="8537" sId="4">
    <oc r="Q82">
      <f>Q84+Q85+Q83</f>
    </oc>
    <nc r="Q82"/>
  </rcc>
  <rcc rId="8538" sId="4">
    <oc r="R82">
      <f>R84+R85+R83</f>
    </oc>
    <nc r="R82"/>
  </rcc>
  <rcc rId="8539" sId="4">
    <oc r="S82">
      <f>S84+S85+S83</f>
    </oc>
    <nc r="S82"/>
  </rcc>
  <rcc rId="8540" sId="4">
    <oc r="T82">
      <f>T84+T85+T83</f>
    </oc>
    <nc r="T82"/>
  </rcc>
  <rcc rId="8541" sId="4">
    <oc r="U82">
      <f>U84+U85+U83</f>
    </oc>
    <nc r="U82"/>
  </rcc>
  <rcc rId="8542" sId="4">
    <oc r="V82">
      <f>V84+V85+V83</f>
    </oc>
    <nc r="V82"/>
  </rcc>
  <rcc rId="8543" sId="4">
    <oc r="W82">
      <f>W84+W85+W83</f>
    </oc>
    <nc r="W82"/>
  </rcc>
  <rcc rId="8544" sId="4">
    <oc r="X82">
      <f>X84+X85+X83</f>
    </oc>
    <nc r="X82"/>
  </rcc>
  <rcc rId="8545" sId="4">
    <oc r="Y82">
      <f>Y84+Y85+Y83</f>
    </oc>
    <nc r="Y82"/>
  </rcc>
  <rcc rId="8546" sId="4">
    <oc r="Z82">
      <f>Z84+Z85+Z83</f>
    </oc>
    <nc r="Z82"/>
  </rcc>
  <rcc rId="8547" sId="4">
    <oc r="AA82">
      <f>AA84+AA85+AA83</f>
    </oc>
    <nc r="AA82"/>
  </rcc>
  <rcc rId="8548" sId="4">
    <oc r="AB82">
      <f>AB84+AB85+AB83</f>
    </oc>
    <nc r="AB82"/>
  </rcc>
  <rcc rId="8549" sId="4">
    <oc r="AC82">
      <f>AC84+AC85+AC83</f>
    </oc>
    <nc r="AC82"/>
  </rcc>
  <rcc rId="8550" sId="4">
    <oc r="AD82">
      <f>AD84+AD85+AD83</f>
    </oc>
    <nc r="AD82"/>
  </rcc>
  <rcc rId="8551" sId="4">
    <oc r="AE82">
      <f>AE84+AE85+AE83</f>
    </oc>
    <nc r="AE82"/>
  </rcc>
  <rcc rId="8552" sId="4">
    <oc r="AF82">
      <f>AF84+AF85+AF83</f>
    </oc>
    <nc r="AF82"/>
  </rcc>
  <rcc rId="8553" sId="4">
    <oc r="AG82">
      <f>AG84+AG85+AG83</f>
    </oc>
    <nc r="AG82"/>
  </rcc>
  <rcc rId="8554" sId="4">
    <oc r="C83" t="inlineStr">
      <is>
        <t>федеральный бюджет</t>
      </is>
    </oc>
    <nc r="C83"/>
  </rcc>
  <rcc rId="8555" sId="4">
    <oc r="D83">
      <f>SUM(J83,L83,N83,P83,R83,T83,V83,X83,Z83,AB83,AD83,AF83)</f>
    </oc>
    <nc r="D83"/>
  </rcc>
  <rcc rId="8556" sId="4">
    <oc r="E83">
      <f>J83</f>
    </oc>
    <nc r="E83"/>
  </rcc>
  <rcc rId="8557" sId="4">
    <oc r="F83">
      <f>G83</f>
    </oc>
    <nc r="F83"/>
  </rcc>
  <rcc rId="8558" sId="4">
    <oc r="G83">
      <f>SUM(K83,M83,O83,Q83,S83,U83,W83,Y83,AA83,AC83,AE83,AG83)</f>
    </oc>
    <nc r="G83"/>
  </rcc>
  <rcc rId="8559" sId="4">
    <oc r="H83">
      <f>IFERROR(G83/D83*100,0)</f>
    </oc>
    <nc r="H83"/>
  </rcc>
  <rcc rId="8560" sId="4">
    <oc r="I83">
      <f>IFERROR(G83/E83*100,0)</f>
    </oc>
    <nc r="I83"/>
  </rcc>
  <rcc rId="8561" sId="4">
    <oc r="J83">
      <f>J87</f>
    </oc>
    <nc r="J83"/>
  </rcc>
  <rcc rId="8562" sId="4">
    <oc r="K83">
      <f>K87</f>
    </oc>
    <nc r="K83"/>
  </rcc>
  <rcc rId="8563" sId="4">
    <oc r="L83">
      <f>L87</f>
    </oc>
    <nc r="L83"/>
  </rcc>
  <rcc rId="8564" sId="4">
    <oc r="M83">
      <f>M87</f>
    </oc>
    <nc r="M83"/>
  </rcc>
  <rcc rId="8565" sId="4">
    <oc r="N83">
      <f>N87</f>
    </oc>
    <nc r="N83"/>
  </rcc>
  <rcc rId="8566" sId="4">
    <oc r="O83">
      <f>O87</f>
    </oc>
    <nc r="O83"/>
  </rcc>
  <rcc rId="8567" sId="4">
    <oc r="P83">
      <f>P87</f>
    </oc>
    <nc r="P83"/>
  </rcc>
  <rcc rId="8568" sId="4">
    <oc r="Q83">
      <f>Q87</f>
    </oc>
    <nc r="Q83"/>
  </rcc>
  <rcc rId="8569" sId="4">
    <oc r="R83">
      <f>R87</f>
    </oc>
    <nc r="R83"/>
  </rcc>
  <rcc rId="8570" sId="4">
    <oc r="S83">
      <f>S87</f>
    </oc>
    <nc r="S83"/>
  </rcc>
  <rcc rId="8571" sId="4">
    <oc r="T83">
      <f>T87</f>
    </oc>
    <nc r="T83"/>
  </rcc>
  <rcc rId="8572" sId="4">
    <oc r="U83">
      <f>U87</f>
    </oc>
    <nc r="U83"/>
  </rcc>
  <rcc rId="8573" sId="4">
    <oc r="V83">
      <f>V87</f>
    </oc>
    <nc r="V83"/>
  </rcc>
  <rcc rId="8574" sId="4">
    <oc r="W83">
      <f>W87</f>
    </oc>
    <nc r="W83"/>
  </rcc>
  <rcc rId="8575" sId="4">
    <oc r="X83">
      <f>X87</f>
    </oc>
    <nc r="X83"/>
  </rcc>
  <rcc rId="8576" sId="4">
    <oc r="Y83">
      <f>Y87</f>
    </oc>
    <nc r="Y83"/>
  </rcc>
  <rcc rId="8577" sId="4">
    <oc r="Z83">
      <f>Z87</f>
    </oc>
    <nc r="Z83"/>
  </rcc>
  <rcc rId="8578" sId="4">
    <oc r="AA83">
      <f>AA87</f>
    </oc>
    <nc r="AA83"/>
  </rcc>
  <rcc rId="8579" sId="4">
    <oc r="AB83">
      <f>AB87</f>
    </oc>
    <nc r="AB83"/>
  </rcc>
  <rcc rId="8580" sId="4">
    <oc r="AC83">
      <f>AC87</f>
    </oc>
    <nc r="AC83"/>
  </rcc>
  <rcc rId="8581" sId="4">
    <oc r="AD83">
      <f>AD87</f>
    </oc>
    <nc r="AD83"/>
  </rcc>
  <rcc rId="8582" sId="4">
    <oc r="AE83">
      <f>AE87</f>
    </oc>
    <nc r="AE83"/>
  </rcc>
  <rcc rId="8583" sId="4">
    <oc r="AF83">
      <f>AF87</f>
    </oc>
    <nc r="AF83"/>
  </rcc>
  <rcc rId="8584" sId="4">
    <oc r="AG83">
      <f>AG87</f>
    </oc>
    <nc r="AG83"/>
  </rcc>
  <rcc rId="8585" sId="4">
    <oc r="C84" t="inlineStr">
      <is>
        <t>бюджет автономного округа</t>
      </is>
    </oc>
    <nc r="C84"/>
  </rcc>
  <rcc rId="8586" sId="4">
    <oc r="D84">
      <f>SUM(J84,L84,N84,P84,R84,T84,V84,X84,Z84,AB84,AD84,AF84)</f>
    </oc>
    <nc r="D84"/>
  </rcc>
  <rcc rId="8587" sId="4">
    <oc r="E84">
      <f>J84</f>
    </oc>
    <nc r="E84"/>
  </rcc>
  <rcc rId="8588" sId="4">
    <oc r="F84">
      <f>G84</f>
    </oc>
    <nc r="F84"/>
  </rcc>
  <rcc rId="8589" sId="4">
    <oc r="G84">
      <f>SUM(K84,M84,O84,Q84,S84,U84,W84,Y84,AA84,AC84,AE84,AG84)</f>
    </oc>
    <nc r="G84"/>
  </rcc>
  <rcc rId="8590" sId="4">
    <oc r="H84">
      <f>IFERROR(G84/D84*100,0)</f>
    </oc>
    <nc r="H84"/>
  </rcc>
  <rcc rId="8591" sId="4">
    <oc r="I84">
      <f>IFERROR(G84/E84*100,0)</f>
    </oc>
    <nc r="I84"/>
  </rcc>
  <rcc rId="8592" sId="4">
    <oc r="J84">
      <f>J92</f>
    </oc>
    <nc r="J84"/>
  </rcc>
  <rcc rId="8593" sId="4">
    <oc r="K84">
      <f>K92</f>
    </oc>
    <nc r="K84"/>
  </rcc>
  <rcc rId="8594" sId="4">
    <oc r="L84">
      <f>L92</f>
    </oc>
    <nc r="L84"/>
  </rcc>
  <rcc rId="8595" sId="4">
    <oc r="M84">
      <f>M92</f>
    </oc>
    <nc r="M84"/>
  </rcc>
  <rcc rId="8596" sId="4">
    <oc r="N84">
      <f>N92</f>
    </oc>
    <nc r="N84"/>
  </rcc>
  <rcc rId="8597" sId="4">
    <oc r="O84">
      <f>O92</f>
    </oc>
    <nc r="O84"/>
  </rcc>
  <rcc rId="8598" sId="4">
    <oc r="P84">
      <f>P92</f>
    </oc>
    <nc r="P84"/>
  </rcc>
  <rcc rId="8599" sId="4">
    <oc r="Q84">
      <f>Q92</f>
    </oc>
    <nc r="Q84"/>
  </rcc>
  <rcc rId="8600" sId="4">
    <oc r="R84">
      <f>R92</f>
    </oc>
    <nc r="R84"/>
  </rcc>
  <rcc rId="8601" sId="4">
    <oc r="S84">
      <f>S92</f>
    </oc>
    <nc r="S84"/>
  </rcc>
  <rcc rId="8602" sId="4">
    <oc r="T84">
      <f>T92</f>
    </oc>
    <nc r="T84"/>
  </rcc>
  <rcc rId="8603" sId="4">
    <oc r="U84">
      <f>U92</f>
    </oc>
    <nc r="U84"/>
  </rcc>
  <rcc rId="8604" sId="4">
    <oc r="V84">
      <f>V92</f>
    </oc>
    <nc r="V84"/>
  </rcc>
  <rcc rId="8605" sId="4">
    <oc r="W84">
      <f>W92</f>
    </oc>
    <nc r="W84"/>
  </rcc>
  <rcc rId="8606" sId="4">
    <oc r="X84">
      <f>X92</f>
    </oc>
    <nc r="X84"/>
  </rcc>
  <rcc rId="8607" sId="4">
    <oc r="Y84">
      <f>Y92</f>
    </oc>
    <nc r="Y84"/>
  </rcc>
  <rcc rId="8608" sId="4">
    <oc r="Z84">
      <f>Z92</f>
    </oc>
    <nc r="Z84"/>
  </rcc>
  <rcc rId="8609" sId="4">
    <oc r="AA84">
      <f>AA92</f>
    </oc>
    <nc r="AA84"/>
  </rcc>
  <rcc rId="8610" sId="4">
    <oc r="AB84">
      <f>AB92</f>
    </oc>
    <nc r="AB84"/>
  </rcc>
  <rcc rId="8611" sId="4">
    <oc r="AC84">
      <f>AC92</f>
    </oc>
    <nc r="AC84"/>
  </rcc>
  <rcc rId="8612" sId="4">
    <oc r="AD84">
      <f>AD92</f>
    </oc>
    <nc r="AD84"/>
  </rcc>
  <rcc rId="8613" sId="4">
    <oc r="AE84">
      <f>AE92</f>
    </oc>
    <nc r="AE84"/>
  </rcc>
  <rcc rId="8614" sId="4">
    <oc r="AF84">
      <f>AF92</f>
    </oc>
    <nc r="AF84"/>
  </rcc>
  <rcc rId="8615" sId="4">
    <oc r="AG84">
      <f>AG92</f>
    </oc>
    <nc r="AG84"/>
  </rcc>
  <rcc rId="8616" sId="4">
    <oc r="C85" t="inlineStr">
      <is>
        <t>бюджет города Когалыма</t>
      </is>
    </oc>
    <nc r="C85"/>
  </rcc>
  <rcc rId="8617" sId="4">
    <oc r="D85">
      <f>SUM(J85,L85,N85,P85,R85,T85,V85,X85,Z85,AB85,AD85,AF85)</f>
    </oc>
    <nc r="D85"/>
  </rcc>
  <rcc rId="8618" sId="4">
    <oc r="E85">
      <f>J85</f>
    </oc>
    <nc r="E85"/>
  </rcc>
  <rcc rId="8619" sId="4">
    <oc r="F85">
      <f>G85</f>
    </oc>
    <nc r="F85"/>
  </rcc>
  <rcc rId="8620" sId="4">
    <oc r="G85">
      <f>SUM(K85,M85,O85,Q85,S85,U85,W85,Y85,AA85,AC85,AE85,AG85)</f>
    </oc>
    <nc r="G85"/>
  </rcc>
  <rcc rId="8621" sId="4">
    <oc r="H85">
      <f>IFERROR(G85/D85*100,0)</f>
    </oc>
    <nc r="H85"/>
  </rcc>
  <rcc rId="8622" sId="4">
    <oc r="I85">
      <f>IFERROR(G85/E85*100,0)</f>
    </oc>
    <nc r="I85"/>
  </rcc>
  <rcc rId="8623" sId="4">
    <oc r="J85">
      <f>J89</f>
    </oc>
    <nc r="J85"/>
  </rcc>
  <rcc rId="8624" sId="4">
    <oc r="K85">
      <f>K89</f>
    </oc>
    <nc r="K85"/>
  </rcc>
  <rcc rId="8625" sId="4">
    <oc r="L85">
      <f>L89</f>
    </oc>
    <nc r="L85"/>
  </rcc>
  <rcc rId="8626" sId="4">
    <oc r="M85">
      <f>M89</f>
    </oc>
    <nc r="M85"/>
  </rcc>
  <rcc rId="8627" sId="4">
    <oc r="N85">
      <f>N89</f>
    </oc>
    <nc r="N85"/>
  </rcc>
  <rcc rId="8628" sId="4">
    <oc r="O85">
      <f>O89</f>
    </oc>
    <nc r="O85"/>
  </rcc>
  <rcc rId="8629" sId="4">
    <oc r="P85">
      <f>P89</f>
    </oc>
    <nc r="P85"/>
  </rcc>
  <rcc rId="8630" sId="4">
    <oc r="Q85">
      <f>Q89</f>
    </oc>
    <nc r="Q85"/>
  </rcc>
  <rcc rId="8631" sId="4">
    <oc r="R85">
      <f>R89</f>
    </oc>
    <nc r="R85"/>
  </rcc>
  <rcc rId="8632" sId="4">
    <oc r="S85">
      <f>S89</f>
    </oc>
    <nc r="S85"/>
  </rcc>
  <rcc rId="8633" sId="4">
    <oc r="T85">
      <f>T89</f>
    </oc>
    <nc r="T85"/>
  </rcc>
  <rcc rId="8634" sId="4">
    <oc r="U85">
      <f>U89</f>
    </oc>
    <nc r="U85"/>
  </rcc>
  <rcc rId="8635" sId="4">
    <oc r="V85">
      <f>V89</f>
    </oc>
    <nc r="V85"/>
  </rcc>
  <rcc rId="8636" sId="4">
    <oc r="W85">
      <f>W89</f>
    </oc>
    <nc r="W85"/>
  </rcc>
  <rcc rId="8637" sId="4">
    <oc r="X85">
      <f>X89</f>
    </oc>
    <nc r="X85"/>
  </rcc>
  <rcc rId="8638" sId="4">
    <oc r="Y85">
      <f>Y89</f>
    </oc>
    <nc r="Y85"/>
  </rcc>
  <rcc rId="8639" sId="4">
    <oc r="Z85">
      <f>Z89</f>
    </oc>
    <nc r="Z85"/>
  </rcc>
  <rcc rId="8640" sId="4">
    <oc r="AA85">
      <f>AA89</f>
    </oc>
    <nc r="AA85"/>
  </rcc>
  <rcc rId="8641" sId="4">
    <oc r="AB85">
      <f>AB89</f>
    </oc>
    <nc r="AB85"/>
  </rcc>
  <rcc rId="8642" sId="4">
    <oc r="AC85">
      <f>AC89</f>
    </oc>
    <nc r="AC85"/>
  </rcc>
  <rcc rId="8643" sId="4">
    <oc r="AD85">
      <f>AD89</f>
    </oc>
    <nc r="AD85"/>
  </rcc>
  <rcc rId="8644" sId="4">
    <oc r="AE85">
      <f>AE89</f>
    </oc>
    <nc r="AE85"/>
  </rcc>
  <rcc rId="8645" sId="4">
    <oc r="AF85">
      <f>AF89</f>
    </oc>
    <nc r="AF85"/>
  </rcc>
  <rcc rId="8646" sId="4">
    <oc r="AG85">
      <f>AG89</f>
    </oc>
    <nc r="AG85"/>
  </rcc>
  <rcc rId="8647" sId="4">
    <oc r="B86" t="inlineStr">
      <is>
        <t>4.1./4.1.1.     Мероприятие (результат) «Проведено мероприятие для устойчивого развития коренных малочисленных народов / Обеспечено сохранение, возрождение и развитие народных художественных промыслов и ремесел "Севера"</t>
      </is>
    </oc>
    <nc r="B86"/>
  </rcc>
  <rcc rId="8648" sId="4">
    <oc r="C86" t="inlineStr">
      <is>
        <t>Всего</t>
      </is>
    </oc>
    <nc r="C86"/>
  </rcc>
  <rcc rId="8649" sId="4">
    <oc r="D86">
      <f>D88+D89+D87</f>
    </oc>
    <nc r="D86"/>
  </rcc>
  <rcc rId="8650" sId="4">
    <oc r="E86">
      <f>E88+E89+E87</f>
    </oc>
    <nc r="E86"/>
  </rcc>
  <rcc rId="8651" sId="4">
    <oc r="F86">
      <f>F88+F89+F87</f>
    </oc>
    <nc r="F86"/>
  </rcc>
  <rcc rId="8652" sId="4">
    <oc r="G86">
      <f>G88+G89+G87</f>
    </oc>
    <nc r="G86"/>
  </rcc>
  <rcc rId="8653" sId="4">
    <oc r="H86">
      <f>IFERROR(G86/D86*100,0)</f>
    </oc>
    <nc r="H86"/>
  </rcc>
  <rcc rId="8654" sId="4">
    <oc r="I86">
      <f>IFERROR(G86/E86*100,0)</f>
    </oc>
    <nc r="I86"/>
  </rcc>
  <rcc rId="8655" sId="4">
    <oc r="J86">
      <f>J88+J89+J87</f>
    </oc>
    <nc r="J86"/>
  </rcc>
  <rcc rId="8656" sId="4">
    <oc r="K86">
      <f>K88+K89+K87</f>
    </oc>
    <nc r="K86"/>
  </rcc>
  <rcc rId="8657" sId="4">
    <oc r="L86">
      <f>L88+L89+L87</f>
    </oc>
    <nc r="L86"/>
  </rcc>
  <rcc rId="8658" sId="4">
    <oc r="M86">
      <f>M88+M89+M87</f>
    </oc>
    <nc r="M86"/>
  </rcc>
  <rcc rId="8659" sId="4">
    <oc r="N86">
      <f>N88+N89+N87</f>
    </oc>
    <nc r="N86"/>
  </rcc>
  <rcc rId="8660" sId="4">
    <oc r="O86">
      <f>O88+O89+O87</f>
    </oc>
    <nc r="O86"/>
  </rcc>
  <rcc rId="8661" sId="4">
    <oc r="P86">
      <f>P88+P89+P87</f>
    </oc>
    <nc r="P86"/>
  </rcc>
  <rcc rId="8662" sId="4">
    <oc r="Q86">
      <f>Q88+Q89+Q87</f>
    </oc>
    <nc r="Q86"/>
  </rcc>
  <rcc rId="8663" sId="4">
    <oc r="R86">
      <f>R88+R89+R87</f>
    </oc>
    <nc r="R86"/>
  </rcc>
  <rcc rId="8664" sId="4">
    <oc r="S86">
      <f>S88+S89+S87</f>
    </oc>
    <nc r="S86"/>
  </rcc>
  <rcc rId="8665" sId="4">
    <oc r="T86">
      <f>T88+T89+T87</f>
    </oc>
    <nc r="T86"/>
  </rcc>
  <rcc rId="8666" sId="4">
    <oc r="U86">
      <f>U88+U89+U87</f>
    </oc>
    <nc r="U86"/>
  </rcc>
  <rcc rId="8667" sId="4">
    <oc r="V86">
      <f>V88+V89+V87</f>
    </oc>
    <nc r="V86"/>
  </rcc>
  <rcc rId="8668" sId="4">
    <oc r="W86">
      <f>W88+W89+W87</f>
    </oc>
    <nc r="W86"/>
  </rcc>
  <rcc rId="8669" sId="4">
    <oc r="X86">
      <f>X88+X89+X87</f>
    </oc>
    <nc r="X86"/>
  </rcc>
  <rcc rId="8670" sId="4">
    <oc r="Y86">
      <f>Y88+Y89+Y87</f>
    </oc>
    <nc r="Y86"/>
  </rcc>
  <rcc rId="8671" sId="4">
    <oc r="Z86">
      <f>Z88+Z89+Z87</f>
    </oc>
    <nc r="Z86"/>
  </rcc>
  <rcc rId="8672" sId="4">
    <oc r="AA86">
      <f>AA88+AA89+AA87</f>
    </oc>
    <nc r="AA86"/>
  </rcc>
  <rcc rId="8673" sId="4">
    <oc r="AB86">
      <f>AB88+AB89+AB87</f>
    </oc>
    <nc r="AB86"/>
  </rcc>
  <rcc rId="8674" sId="4">
    <oc r="AC86">
      <f>AC88+AC89+AC87</f>
    </oc>
    <nc r="AC86"/>
  </rcc>
  <rcc rId="8675" sId="4">
    <oc r="AD86">
      <f>AD88+AD89+AD87</f>
    </oc>
    <nc r="AD86"/>
  </rcc>
  <rcc rId="8676" sId="4">
    <oc r="AE86">
      <f>AE88+AE89+AE87</f>
    </oc>
    <nc r="AE86"/>
  </rcc>
  <rcc rId="8677" sId="4">
    <oc r="AF86">
      <f>AF88+AF89+AF87</f>
    </oc>
    <nc r="AF86"/>
  </rcc>
  <rcc rId="8678" sId="4">
    <oc r="AG86">
      <f>AG88+AG89+AG87</f>
    </oc>
    <nc r="AG86"/>
  </rcc>
  <rcc rId="8679" sId="4">
    <oc r="AH86" t="inlineStr">
      <is>
        <t>В марте денежные средства запланированы в сумме 26,95  тыс. руб.,  Договор в стадии согласования. Денежные средства будут освоены в апреле.</t>
      </is>
    </oc>
    <nc r="AH86"/>
  </rcc>
  <rcc rId="8680" sId="4">
    <oc r="C87" t="inlineStr">
      <is>
        <t>федеральный бюджет</t>
      </is>
    </oc>
    <nc r="C87"/>
  </rcc>
  <rcc rId="8681" sId="4">
    <oc r="D87">
      <f>SUM(J87,L87,N87,P87,R87,T87,V87,X87,Z87,AB87,AD87,AF87)</f>
    </oc>
    <nc r="D87"/>
  </rcc>
  <rcc rId="8682" sId="4">
    <oc r="E87">
      <f>J87</f>
    </oc>
    <nc r="E87"/>
  </rcc>
  <rcc rId="8683" sId="4">
    <oc r="F87">
      <f>G87</f>
    </oc>
    <nc r="F87"/>
  </rcc>
  <rcc rId="8684" sId="4">
    <oc r="G87">
      <f>SUM(K87,M87,O87,Q87,S87,U87,W87,Y87,AA87,AC87,AE87,AG87)</f>
    </oc>
    <nc r="G87"/>
  </rcc>
  <rcc rId="8685" sId="4">
    <oc r="H87">
      <f>IFERROR(G87/D87*100,0)</f>
    </oc>
    <nc r="H87"/>
  </rcc>
  <rcc rId="8686" sId="4">
    <oc r="I87">
      <f>IFERROR(G87/E87*100,0)</f>
    </oc>
    <nc r="I87"/>
  </rcc>
  <rcc rId="8687" sId="4" numFmtId="4">
    <oc r="J87">
      <v>0</v>
    </oc>
    <nc r="J87"/>
  </rcc>
  <rcc rId="8688" sId="4" numFmtId="4">
    <oc r="K87">
      <v>0</v>
    </oc>
    <nc r="K87"/>
  </rcc>
  <rcc rId="8689" sId="4" numFmtId="4">
    <oc r="L87">
      <v>0</v>
    </oc>
    <nc r="L87"/>
  </rcc>
  <rcc rId="8690" sId="4" numFmtId="4">
    <oc r="M87">
      <v>0</v>
    </oc>
    <nc r="M87"/>
  </rcc>
  <rcc rId="8691" sId="4" numFmtId="4">
    <oc r="N87">
      <v>0</v>
    </oc>
    <nc r="N87"/>
  </rcc>
  <rcc rId="8692" sId="4" numFmtId="4">
    <oc r="O87">
      <v>0</v>
    </oc>
    <nc r="O87"/>
  </rcc>
  <rcc rId="8693" sId="4" numFmtId="4">
    <oc r="P87">
      <v>0</v>
    </oc>
    <nc r="P87"/>
  </rcc>
  <rcc rId="8694" sId="4" numFmtId="4">
    <oc r="Q87">
      <v>0</v>
    </oc>
    <nc r="Q87"/>
  </rcc>
  <rcc rId="8695" sId="4" numFmtId="4">
    <oc r="R87">
      <v>0</v>
    </oc>
    <nc r="R87"/>
  </rcc>
  <rcc rId="8696" sId="4" numFmtId="4">
    <oc r="S87">
      <v>0</v>
    </oc>
    <nc r="S87"/>
  </rcc>
  <rcc rId="8697" sId="4" numFmtId="4">
    <oc r="T87">
      <v>0</v>
    </oc>
    <nc r="T87"/>
  </rcc>
  <rcc rId="8698" sId="4" numFmtId="4">
    <oc r="U87">
      <v>0</v>
    </oc>
    <nc r="U87"/>
  </rcc>
  <rcc rId="8699" sId="4" numFmtId="4">
    <oc r="V87">
      <v>0</v>
    </oc>
    <nc r="V87"/>
  </rcc>
  <rcc rId="8700" sId="4" numFmtId="4">
    <oc r="W87">
      <v>0</v>
    </oc>
    <nc r="W87"/>
  </rcc>
  <rcc rId="8701" sId="4" numFmtId="4">
    <oc r="X87">
      <v>0</v>
    </oc>
    <nc r="X87"/>
  </rcc>
  <rcc rId="8702" sId="4" numFmtId="4">
    <oc r="Y87">
      <v>0</v>
    </oc>
    <nc r="Y87"/>
  </rcc>
  <rcc rId="8703" sId="4" numFmtId="4">
    <oc r="Z87">
      <v>0</v>
    </oc>
    <nc r="Z87"/>
  </rcc>
  <rcc rId="8704" sId="4" numFmtId="4">
    <oc r="AA87">
      <v>0</v>
    </oc>
    <nc r="AA87"/>
  </rcc>
  <rcc rId="8705" sId="4" numFmtId="4">
    <oc r="AB87">
      <v>0</v>
    </oc>
    <nc r="AB87"/>
  </rcc>
  <rcc rId="8706" sId="4" numFmtId="4">
    <oc r="AC87">
      <v>0</v>
    </oc>
    <nc r="AC87"/>
  </rcc>
  <rcc rId="8707" sId="4" numFmtId="4">
    <oc r="AD87">
      <v>0</v>
    </oc>
    <nc r="AD87"/>
  </rcc>
  <rcc rId="8708" sId="4" numFmtId="4">
    <oc r="AE87">
      <v>0</v>
    </oc>
    <nc r="AE87"/>
  </rcc>
  <rcc rId="8709" sId="4" numFmtId="4">
    <oc r="AF87">
      <v>0</v>
    </oc>
    <nc r="AF87"/>
  </rcc>
  <rcc rId="8710" sId="4" numFmtId="4">
    <oc r="AG87">
      <v>0</v>
    </oc>
    <nc r="AG87"/>
  </rcc>
  <rcc rId="8711" sId="4">
    <oc r="C88" t="inlineStr">
      <is>
        <t>бюджет автономного округа</t>
      </is>
    </oc>
    <nc r="C88"/>
  </rcc>
  <rcc rId="8712" sId="4">
    <oc r="D88">
      <f>SUM(J88,L88,N88,P88,R88,T88,V88,X88,Z88,AB88,AD88,AF88)</f>
    </oc>
    <nc r="D88"/>
  </rcc>
  <rcc rId="8713" sId="4">
    <oc r="E88">
      <f>J88</f>
    </oc>
    <nc r="E88"/>
  </rcc>
  <rcc rId="8714" sId="4">
    <oc r="F88">
      <f>G88</f>
    </oc>
    <nc r="F88"/>
  </rcc>
  <rcc rId="8715" sId="4">
    <oc r="G88">
      <f>SUM(K88,M88,O88,Q88,S88,U88,W88,Y88,AA88,AC88,AE88,AG88)</f>
    </oc>
    <nc r="G88"/>
  </rcc>
  <rcc rId="8716" sId="4">
    <oc r="H88">
      <f>IFERROR(G88/D88*100,0)</f>
    </oc>
    <nc r="H88"/>
  </rcc>
  <rcc rId="8717" sId="4">
    <oc r="I88">
      <f>IFERROR(G88/E88*100,0)</f>
    </oc>
    <nc r="I88"/>
  </rcc>
  <rcc rId="8718" sId="4" numFmtId="4">
    <oc r="J88">
      <v>0</v>
    </oc>
    <nc r="J88"/>
  </rcc>
  <rcc rId="8719" sId="4" numFmtId="4">
    <oc r="K88">
      <v>0</v>
    </oc>
    <nc r="K88"/>
  </rcc>
  <rcc rId="8720" sId="4" numFmtId="4">
    <oc r="L88">
      <v>0</v>
    </oc>
    <nc r="L88"/>
  </rcc>
  <rcc rId="8721" sId="4" numFmtId="4">
    <oc r="M88">
      <v>0</v>
    </oc>
    <nc r="M88"/>
  </rcc>
  <rcc rId="8722" sId="4" numFmtId="4">
    <oc r="N88">
      <v>0</v>
    </oc>
    <nc r="N88"/>
  </rcc>
  <rcc rId="8723" sId="4" numFmtId="4">
    <oc r="O88">
      <v>0</v>
    </oc>
    <nc r="O88"/>
  </rcc>
  <rcc rId="8724" sId="4" numFmtId="4">
    <oc r="P88">
      <v>0</v>
    </oc>
    <nc r="P88"/>
  </rcc>
  <rcc rId="8725" sId="4" numFmtId="4">
    <oc r="Q88">
      <v>0</v>
    </oc>
    <nc r="Q88"/>
  </rcc>
  <rcc rId="8726" sId="4" numFmtId="4">
    <oc r="R88">
      <v>0</v>
    </oc>
    <nc r="R88"/>
  </rcc>
  <rcc rId="8727" sId="4" numFmtId="4">
    <oc r="S88">
      <v>0</v>
    </oc>
    <nc r="S88"/>
  </rcc>
  <rcc rId="8728" sId="4" numFmtId="4">
    <oc r="T88">
      <v>0</v>
    </oc>
    <nc r="T88"/>
  </rcc>
  <rcc rId="8729" sId="4" numFmtId="4">
    <oc r="U88">
      <v>0</v>
    </oc>
    <nc r="U88"/>
  </rcc>
  <rcc rId="8730" sId="4" numFmtId="4">
    <oc r="V88">
      <v>0</v>
    </oc>
    <nc r="V88"/>
  </rcc>
  <rcc rId="8731" sId="4" numFmtId="4">
    <oc r="W88">
      <v>0</v>
    </oc>
    <nc r="W88"/>
  </rcc>
  <rcc rId="8732" sId="4" numFmtId="4">
    <oc r="X88">
      <v>0</v>
    </oc>
    <nc r="X88"/>
  </rcc>
  <rcc rId="8733" sId="4" numFmtId="4">
    <oc r="Y88">
      <v>0</v>
    </oc>
    <nc r="Y88"/>
  </rcc>
  <rcc rId="8734" sId="4" numFmtId="4">
    <oc r="Z88">
      <v>0</v>
    </oc>
    <nc r="Z88"/>
  </rcc>
  <rcc rId="8735" sId="4" numFmtId="4">
    <oc r="AA88">
      <v>0</v>
    </oc>
    <nc r="AA88"/>
  </rcc>
  <rcc rId="8736" sId="4" numFmtId="4">
    <oc r="AB88">
      <v>0</v>
    </oc>
    <nc r="AB88"/>
  </rcc>
  <rcc rId="8737" sId="4" numFmtId="4">
    <oc r="AC88">
      <v>0</v>
    </oc>
    <nc r="AC88"/>
  </rcc>
  <rcc rId="8738" sId="4" numFmtId="4">
    <oc r="AD88">
      <v>0</v>
    </oc>
    <nc r="AD88"/>
  </rcc>
  <rcc rId="8739" sId="4" numFmtId="4">
    <oc r="AE88">
      <v>0</v>
    </oc>
    <nc r="AE88"/>
  </rcc>
  <rcc rId="8740" sId="4" numFmtId="4">
    <oc r="AF88">
      <v>0</v>
    </oc>
    <nc r="AF88"/>
  </rcc>
  <rcc rId="8741" sId="4" numFmtId="4">
    <oc r="AG88">
      <v>0</v>
    </oc>
    <nc r="AG88"/>
  </rcc>
  <rcc rId="8742" sId="4">
    <oc r="C89" t="inlineStr">
      <is>
        <t>бюджет города Когалыма</t>
      </is>
    </oc>
    <nc r="C89"/>
  </rcc>
  <rcc rId="8743" sId="4">
    <oc r="D89">
      <f>SUM(J89,L89,N89,P89,R89,T89,V89,X89,Z89,AB89,AD89,AF89)</f>
    </oc>
    <nc r="D89"/>
  </rcc>
  <rcc rId="8744" sId="4">
    <oc r="E89">
      <f>J89+L89+N89</f>
    </oc>
    <nc r="E89"/>
  </rcc>
  <rcc rId="8745" sId="4" numFmtId="4">
    <oc r="F89">
      <v>116.95</v>
    </oc>
    <nc r="F89"/>
  </rcc>
  <rcc rId="8746" sId="4">
    <oc r="G89">
      <f>SUM(K89,M89,O89,Q89,S89,U89,W89,Y89,AA89,AC89,AE89,AG89)</f>
    </oc>
    <nc r="G89"/>
  </rcc>
  <rcc rId="8747" sId="4">
    <oc r="H89">
      <f>IFERROR(G89/D89*100,0)</f>
    </oc>
    <nc r="H89"/>
  </rcc>
  <rcc rId="8748" sId="4">
    <oc r="I89">
      <f>IFERROR(G89/E89*100,0)</f>
    </oc>
    <nc r="I89"/>
  </rcc>
  <rcc rId="8749" sId="4" numFmtId="4">
    <oc r="J89">
      <v>0</v>
    </oc>
    <nc r="J89"/>
  </rcc>
  <rcc rId="8750" sId="4" numFmtId="4">
    <oc r="K89">
      <v>0</v>
    </oc>
    <nc r="K89"/>
  </rcc>
  <rcc rId="8751" sId="4" numFmtId="4">
    <oc r="L89">
      <v>0</v>
    </oc>
    <nc r="L89"/>
  </rcc>
  <rcc rId="8752" sId="4" numFmtId="4">
    <oc r="M89">
      <v>0</v>
    </oc>
    <nc r="M89"/>
  </rcc>
  <rcc rId="8753" sId="4" numFmtId="4">
    <oc r="N89">
      <v>116.94499999999999</v>
    </oc>
    <nc r="N89"/>
  </rcc>
  <rcc rId="8754" sId="4" numFmtId="4">
    <oc r="O89">
      <v>0</v>
    </oc>
    <nc r="O89"/>
  </rcc>
  <rcc rId="8755" sId="4" numFmtId="4">
    <oc r="P89">
      <v>15.1</v>
    </oc>
    <nc r="P89"/>
  </rcc>
  <rcc rId="8756" sId="4" numFmtId="4">
    <oc r="Q89">
      <v>96.3</v>
    </oc>
    <nc r="Q89"/>
  </rcc>
  <rcc rId="8757" sId="4" numFmtId="4">
    <oc r="R89">
      <v>41.055</v>
    </oc>
    <nc r="R89"/>
  </rcc>
  <rcc rId="8758" sId="4" numFmtId="4">
    <oc r="S89">
      <v>0</v>
    </oc>
    <nc r="S89"/>
  </rcc>
  <rcc rId="8759" sId="4" numFmtId="4">
    <oc r="T89">
      <v>0</v>
    </oc>
    <nc r="T89"/>
  </rcc>
  <rcc rId="8760" sId="4" numFmtId="4">
    <oc r="U89">
      <v>0</v>
    </oc>
    <nc r="U89"/>
  </rcc>
  <rcc rId="8761" sId="4" numFmtId="4">
    <oc r="V89">
      <v>0</v>
    </oc>
    <nc r="V89"/>
  </rcc>
  <rcc rId="8762" sId="4" numFmtId="4">
    <oc r="W89">
      <v>0</v>
    </oc>
    <nc r="W89"/>
  </rcc>
  <rcc rId="8763" sId="4" numFmtId="4">
    <oc r="X89">
      <v>60</v>
    </oc>
    <nc r="X89"/>
  </rcc>
  <rcc rId="8764" sId="4" numFmtId="4">
    <oc r="Y89">
      <v>0</v>
    </oc>
    <nc r="Y89"/>
  </rcc>
  <rcc rId="8765" sId="4" numFmtId="4">
    <oc r="Z89">
      <v>140</v>
    </oc>
    <nc r="Z89"/>
  </rcc>
  <rcc rId="8766" sId="4" numFmtId="4">
    <oc r="AA89">
      <v>0</v>
    </oc>
    <nc r="AA89"/>
  </rcc>
  <rcc rId="8767" sId="4" numFmtId="4">
    <oc r="AB89">
      <v>0</v>
    </oc>
    <nc r="AB89"/>
  </rcc>
  <rcc rId="8768" sId="4" numFmtId="4">
    <oc r="AC89">
      <v>0</v>
    </oc>
    <nc r="AC89"/>
  </rcc>
  <rcc rId="8769" sId="4" numFmtId="4">
    <oc r="AD89">
      <v>0</v>
    </oc>
    <nc r="AD89"/>
  </rcc>
  <rcc rId="8770" sId="4" numFmtId="4">
    <oc r="AE89">
      <v>0</v>
    </oc>
    <nc r="AE89"/>
  </rcc>
  <rcc rId="8771" sId="4" numFmtId="4">
    <oc r="AF89">
      <v>0</v>
    </oc>
    <nc r="AF89"/>
  </rcc>
  <rcc rId="8772" sId="4" numFmtId="4">
    <oc r="AG89">
      <v>0</v>
    </oc>
    <nc r="AG89"/>
  </rcc>
  <rcc rId="8773" sId="4">
    <oc r="AH89" t="inlineStr">
      <is>
        <t>АРТ - Отклонение 8,800руб. - экономия по костюмам: приобретены утепленные костюмы - 4 комплекта (куртка, брюки, шапка)</t>
      </is>
    </oc>
    <nc r="AH89"/>
  </rcc>
  <rcc rId="8774" sId="4">
    <oc r="B90" t="inlineStr">
      <is>
        <t xml:space="preserve">4.2 / 4.2.1   Мероприятие (результат) «Предоставлена субвенция на развитие архивного дела» / Обеспечено осуществление полномочий по хранению, комплектованию, учёту и использованию архивных документов,
относящихся к государственной собственности Ханты-Мансийского автономного округа – Югры </t>
      </is>
    </oc>
    <nc r="B90"/>
  </rcc>
  <rcc rId="8775" sId="4">
    <oc r="C90" t="inlineStr">
      <is>
        <t>Всего</t>
      </is>
    </oc>
    <nc r="C90"/>
  </rcc>
  <rcc rId="8776" sId="4">
    <oc r="D90">
      <f>D92+D93+D91</f>
    </oc>
    <nc r="D90"/>
  </rcc>
  <rcc rId="8777" sId="4">
    <oc r="E90">
      <f>E92+E93+E91</f>
    </oc>
    <nc r="E90"/>
  </rcc>
  <rcc rId="8778" sId="4">
    <oc r="F90">
      <f>F92+F93+F91</f>
    </oc>
    <nc r="F90"/>
  </rcc>
  <rcc rId="8779" sId="4">
    <oc r="G90">
      <f>G92+G93+G91</f>
    </oc>
    <nc r="G90"/>
  </rcc>
  <rcc rId="8780" sId="4">
    <oc r="H90">
      <f>IFERROR(G90/D90*100,0)</f>
    </oc>
    <nc r="H90"/>
  </rcc>
  <rcc rId="8781" sId="4">
    <oc r="I90">
      <f>IFERROR(G90/E90*100,0)</f>
    </oc>
    <nc r="I90"/>
  </rcc>
  <rcc rId="8782" sId="4">
    <oc r="J90">
      <f>J92+J93+J91</f>
    </oc>
    <nc r="J90"/>
  </rcc>
  <rcc rId="8783" sId="4">
    <oc r="K90">
      <f>K92+K93+K91</f>
    </oc>
    <nc r="K90"/>
  </rcc>
  <rcc rId="8784" sId="4">
    <oc r="L90">
      <f>L92+L93+L91</f>
    </oc>
    <nc r="L90"/>
  </rcc>
  <rcc rId="8785" sId="4">
    <oc r="M90">
      <f>M92+M93+M91</f>
    </oc>
    <nc r="M90"/>
  </rcc>
  <rcc rId="8786" sId="4">
    <oc r="N90">
      <f>N92+N93+N91</f>
    </oc>
    <nc r="N90"/>
  </rcc>
  <rcc rId="8787" sId="4">
    <oc r="O90">
      <f>O92+O93+O91</f>
    </oc>
    <nc r="O90"/>
  </rcc>
  <rcc rId="8788" sId="4">
    <oc r="P90">
      <f>P92+P93+P91</f>
    </oc>
    <nc r="P90"/>
  </rcc>
  <rcc rId="8789" sId="4">
    <oc r="Q90">
      <f>Q92+Q93+Q91</f>
    </oc>
    <nc r="Q90"/>
  </rcc>
  <rcc rId="8790" sId="4">
    <oc r="R90">
      <f>R92+R93+R91</f>
    </oc>
    <nc r="R90"/>
  </rcc>
  <rcc rId="8791" sId="4">
    <oc r="S90">
      <f>S92+S93+S91</f>
    </oc>
    <nc r="S90"/>
  </rcc>
  <rcc rId="8792" sId="4">
    <oc r="T90">
      <f>T92+T93+T91</f>
    </oc>
    <nc r="T90"/>
  </rcc>
  <rcc rId="8793" sId="4">
    <oc r="U90">
      <f>U92+U93+U91</f>
    </oc>
    <nc r="U90"/>
  </rcc>
  <rcc rId="8794" sId="4">
    <oc r="V90">
      <f>V92+V93+V91</f>
    </oc>
    <nc r="V90"/>
  </rcc>
  <rcc rId="8795" sId="4">
    <oc r="W90">
      <f>W92+W93+W91</f>
    </oc>
    <nc r="W90"/>
  </rcc>
  <rcc rId="8796" sId="4">
    <oc r="X90">
      <f>X92+X93+X91</f>
    </oc>
    <nc r="X90"/>
  </rcc>
  <rcc rId="8797" sId="4">
    <oc r="Y90">
      <f>Y92+Y93+Y91</f>
    </oc>
    <nc r="Y90"/>
  </rcc>
  <rcc rId="8798" sId="4">
    <oc r="Z90">
      <f>Z92+Z93+Z91</f>
    </oc>
    <nc r="Z90"/>
  </rcc>
  <rcc rId="8799" sId="4">
    <oc r="AA90">
      <f>AA92+AA93+AA91</f>
    </oc>
    <nc r="AA90"/>
  </rcc>
  <rcc rId="8800" sId="4">
    <oc r="AB90">
      <f>AB92+AB93+AB91</f>
    </oc>
    <nc r="AB90"/>
  </rcc>
  <rcc rId="8801" sId="4">
    <oc r="AC90">
      <f>AC92+AC93+AC91</f>
    </oc>
    <nc r="AC90"/>
  </rcc>
  <rcc rId="8802" sId="4">
    <oc r="AD90">
      <f>AD92+AD93+AD91</f>
    </oc>
    <nc r="AD90"/>
  </rcc>
  <rcc rId="8803" sId="4">
    <oc r="AE90">
      <f>AE92+AE93+AE91</f>
    </oc>
    <nc r="AE90"/>
  </rcc>
  <rcc rId="8804" sId="4">
    <oc r="AF90">
      <f>AF92+AF93+AF91</f>
    </oc>
    <nc r="AF90"/>
  </rcc>
  <rcc rId="8805" sId="4">
    <oc r="AG90">
      <f>AG92+AG93+AG91</f>
    </oc>
    <nc r="AG90"/>
  </rcc>
  <rcc rId="8806" sId="4">
    <oc r="C91" t="inlineStr">
      <is>
        <t>федеральный бюджет</t>
      </is>
    </oc>
    <nc r="C91"/>
  </rcc>
  <rcc rId="8807" sId="4">
    <oc r="D91">
      <f>SUM(J91,L91,N91,P91,R91,T91,V91,X91,Z91,AB91,AD91,AF91)</f>
    </oc>
    <nc r="D91"/>
  </rcc>
  <rcc rId="8808" sId="4">
    <oc r="E91">
      <f>J91</f>
    </oc>
    <nc r="E91"/>
  </rcc>
  <rcc rId="8809" sId="4">
    <oc r="F91">
      <f>G91</f>
    </oc>
    <nc r="F91"/>
  </rcc>
  <rcc rId="8810" sId="4">
    <oc r="G91">
      <f>SUM(K91,M91,O91,Q91,S91,U91,W91,Y91,AA91,AC91,AE91,AG91)</f>
    </oc>
    <nc r="G91"/>
  </rcc>
  <rcc rId="8811" sId="4">
    <oc r="H91">
      <f>IFERROR(G91/D91*100,0)</f>
    </oc>
    <nc r="H91"/>
  </rcc>
  <rcc rId="8812" sId="4">
    <oc r="I91">
      <f>IFERROR(G91/E91*100,0)</f>
    </oc>
    <nc r="I91"/>
  </rcc>
  <rcc rId="8813" sId="4" numFmtId="4">
    <oc r="J91">
      <v>0</v>
    </oc>
    <nc r="J91"/>
  </rcc>
  <rcc rId="8814" sId="4" numFmtId="4">
    <oc r="K91">
      <v>0</v>
    </oc>
    <nc r="K91"/>
  </rcc>
  <rcc rId="8815" sId="4" numFmtId="4">
    <oc r="L91">
      <v>0</v>
    </oc>
    <nc r="L91"/>
  </rcc>
  <rcc rId="8816" sId="4" numFmtId="4">
    <oc r="M91">
      <v>0</v>
    </oc>
    <nc r="M91"/>
  </rcc>
  <rcc rId="8817" sId="4" numFmtId="4">
    <oc r="N91">
      <v>0</v>
    </oc>
    <nc r="N91"/>
  </rcc>
  <rcc rId="8818" sId="4" numFmtId="4">
    <oc r="O91">
      <v>0</v>
    </oc>
    <nc r="O91"/>
  </rcc>
  <rcc rId="8819" sId="4" numFmtId="4">
    <oc r="P91">
      <v>0</v>
    </oc>
    <nc r="P91"/>
  </rcc>
  <rcc rId="8820" sId="4" numFmtId="4">
    <oc r="Q91">
      <v>0</v>
    </oc>
    <nc r="Q91"/>
  </rcc>
  <rcc rId="8821" sId="4" numFmtId="4">
    <oc r="R91">
      <v>0</v>
    </oc>
    <nc r="R91"/>
  </rcc>
  <rcc rId="8822" sId="4" numFmtId="4">
    <oc r="S91">
      <v>0</v>
    </oc>
    <nc r="S91"/>
  </rcc>
  <rcc rId="8823" sId="4" numFmtId="4">
    <oc r="T91">
      <v>0</v>
    </oc>
    <nc r="T91"/>
  </rcc>
  <rcc rId="8824" sId="4" numFmtId="4">
    <oc r="U91">
      <v>0</v>
    </oc>
    <nc r="U91"/>
  </rcc>
  <rcc rId="8825" sId="4" numFmtId="4">
    <oc r="V91">
      <v>0</v>
    </oc>
    <nc r="V91"/>
  </rcc>
  <rcc rId="8826" sId="4" numFmtId="4">
    <oc r="W91">
      <v>0</v>
    </oc>
    <nc r="W91"/>
  </rcc>
  <rcc rId="8827" sId="4" numFmtId="4">
    <oc r="X91">
      <v>0</v>
    </oc>
    <nc r="X91"/>
  </rcc>
  <rcc rId="8828" sId="4" numFmtId="4">
    <oc r="Y91">
      <v>0</v>
    </oc>
    <nc r="Y91"/>
  </rcc>
  <rcc rId="8829" sId="4" numFmtId="4">
    <oc r="Z91">
      <v>0</v>
    </oc>
    <nc r="Z91"/>
  </rcc>
  <rcc rId="8830" sId="4" numFmtId="4">
    <oc r="AA91">
      <v>0</v>
    </oc>
    <nc r="AA91"/>
  </rcc>
  <rcc rId="8831" sId="4" numFmtId="4">
    <oc r="AB91">
      <v>0</v>
    </oc>
    <nc r="AB91"/>
  </rcc>
  <rcc rId="8832" sId="4" numFmtId="4">
    <oc r="AC91">
      <v>0</v>
    </oc>
    <nc r="AC91"/>
  </rcc>
  <rcc rId="8833" sId="4" numFmtId="4">
    <oc r="AD91">
      <v>0</v>
    </oc>
    <nc r="AD91"/>
  </rcc>
  <rcc rId="8834" sId="4" numFmtId="4">
    <oc r="AE91">
      <v>0</v>
    </oc>
    <nc r="AE91"/>
  </rcc>
  <rcc rId="8835" sId="4" numFmtId="4">
    <oc r="AF91">
      <v>0</v>
    </oc>
    <nc r="AF91"/>
  </rcc>
  <rcc rId="8836" sId="4" numFmtId="4">
    <oc r="AG91">
      <v>0</v>
    </oc>
    <nc r="AG91"/>
  </rcc>
  <rcc rId="8837" sId="4">
    <oc r="C92" t="inlineStr">
      <is>
        <t>бюджет автономного округа</t>
      </is>
    </oc>
    <nc r="C92"/>
  </rcc>
  <rcc rId="8838" sId="4">
    <oc r="D92">
      <f>SUM(J92,L92,N92,P92,R92,T92,V92,X92,Z92,AB92,AD92,AF92)</f>
    </oc>
    <nc r="D92"/>
  </rcc>
  <rcc rId="8839" sId="4">
    <oc r="E92">
      <f>J92</f>
    </oc>
    <nc r="E92"/>
  </rcc>
  <rcc rId="8840" sId="4">
    <oc r="F92">
      <f>G92</f>
    </oc>
    <nc r="F92"/>
  </rcc>
  <rcc rId="8841" sId="4">
    <oc r="G92">
      <f>SUM(K92,M92,O92,Q92,S92,U92,W92,Y92,AA92,AC92,AE92,AG92)</f>
    </oc>
    <nc r="G92"/>
  </rcc>
  <rcc rId="8842" sId="4">
    <oc r="H92">
      <f>IFERROR(G92/D92*100,0)</f>
    </oc>
    <nc r="H92"/>
  </rcc>
  <rcc rId="8843" sId="4">
    <oc r="I92">
      <f>IFERROR(G92/E92*100,0)</f>
    </oc>
    <nc r="I92"/>
  </rcc>
  <rcc rId="8844" sId="4" numFmtId="4">
    <oc r="J92">
      <v>0</v>
    </oc>
    <nc r="J92"/>
  </rcc>
  <rcc rId="8845" sId="4" numFmtId="4">
    <oc r="K92">
      <v>0</v>
    </oc>
    <nc r="K92"/>
  </rcc>
  <rcc rId="8846" sId="4" numFmtId="4">
    <oc r="L92">
      <v>0</v>
    </oc>
    <nc r="L92"/>
  </rcc>
  <rcc rId="8847" sId="4" numFmtId="4">
    <oc r="M92">
      <v>0</v>
    </oc>
    <nc r="M92"/>
  </rcc>
  <rcc rId="8848" sId="4" numFmtId="4">
    <oc r="N92">
      <v>0</v>
    </oc>
    <nc r="N92"/>
  </rcc>
  <rcc rId="8849" sId="4" numFmtId="4">
    <oc r="O92">
      <v>0</v>
    </oc>
    <nc r="O92"/>
  </rcc>
  <rcc rId="8850" sId="4" numFmtId="4">
    <oc r="P92">
      <v>0</v>
    </oc>
    <nc r="P92"/>
  </rcc>
  <rcc rId="8851" sId="4" numFmtId="4">
    <oc r="Q92">
      <v>0</v>
    </oc>
    <nc r="Q92"/>
  </rcc>
  <rcc rId="8852" sId="4" numFmtId="4">
    <oc r="R92">
      <v>0</v>
    </oc>
    <nc r="R92"/>
  </rcc>
  <rcc rId="8853" sId="4" numFmtId="4">
    <oc r="S92">
      <v>0</v>
    </oc>
    <nc r="S92"/>
  </rcc>
  <rcc rId="8854" sId="4" numFmtId="4">
    <oc r="T92">
      <v>0</v>
    </oc>
    <nc r="T92"/>
  </rcc>
  <rcc rId="8855" sId="4" numFmtId="4">
    <oc r="U92">
      <v>0</v>
    </oc>
    <nc r="U92"/>
  </rcc>
  <rcc rId="8856" sId="4" numFmtId="4">
    <oc r="V92">
      <v>0</v>
    </oc>
    <nc r="V92"/>
  </rcc>
  <rcc rId="8857" sId="4" numFmtId="4">
    <oc r="W92">
      <v>0</v>
    </oc>
    <nc r="W92"/>
  </rcc>
  <rcc rId="8858" sId="4" numFmtId="4">
    <oc r="X92">
      <v>0</v>
    </oc>
    <nc r="X92"/>
  </rcc>
  <rcc rId="8859" sId="4" numFmtId="4">
    <oc r="Y92">
      <v>0</v>
    </oc>
    <nc r="Y92"/>
  </rcc>
  <rcc rId="8860" sId="4" numFmtId="4">
    <oc r="Z92">
      <v>0</v>
    </oc>
    <nc r="Z92"/>
  </rcc>
  <rcc rId="8861" sId="4" numFmtId="4">
    <oc r="AA92">
      <v>0</v>
    </oc>
    <nc r="AA92"/>
  </rcc>
  <rcc rId="8862" sId="4" numFmtId="4">
    <oc r="AB92">
      <v>0</v>
    </oc>
    <nc r="AB92"/>
  </rcc>
  <rcc rId="8863" sId="4" numFmtId="4">
    <oc r="AC92">
      <v>0</v>
    </oc>
    <nc r="AC92"/>
  </rcc>
  <rcc rId="8864" sId="4" numFmtId="4">
    <oc r="AD92">
      <v>0</v>
    </oc>
    <nc r="AD92"/>
  </rcc>
  <rcc rId="8865" sId="4" numFmtId="4">
    <oc r="AE92">
      <v>0</v>
    </oc>
    <nc r="AE92"/>
  </rcc>
  <rcc rId="8866" sId="4" numFmtId="4">
    <oc r="AF92">
      <v>74</v>
    </oc>
    <nc r="AF92"/>
  </rcc>
  <rcc rId="8867" sId="4" numFmtId="4">
    <oc r="AG92">
      <v>0</v>
    </oc>
    <nc r="AG92"/>
  </rcc>
  <rcc rId="8868" sId="4">
    <oc r="C93" t="inlineStr">
      <is>
        <t>бюджет города Когалыма</t>
      </is>
    </oc>
    <nc r="C93"/>
  </rcc>
  <rcc rId="8869" sId="4">
    <oc r="D93">
      <f>SUM(J93,L93,N93,P93,R93,T93,V93,X93,Z93,AB93,AD93,AF93)</f>
    </oc>
    <nc r="D93"/>
  </rcc>
  <rcc rId="8870" sId="4">
    <oc r="E93">
      <f>J93</f>
    </oc>
    <nc r="E93"/>
  </rcc>
  <rcc rId="8871" sId="4">
    <oc r="F93">
      <f>G93</f>
    </oc>
    <nc r="F93"/>
  </rcc>
  <rcc rId="8872" sId="4">
    <oc r="G93">
      <f>SUM(K93,M93,O93,Q93,S93,U93,W93,Y93,AA93,AC93,AE93,AG93)</f>
    </oc>
    <nc r="G93"/>
  </rcc>
  <rcc rId="8873" sId="4">
    <oc r="H93">
      <f>IFERROR(G93/D93*100,0)</f>
    </oc>
    <nc r="H93"/>
  </rcc>
  <rcc rId="8874" sId="4">
    <oc r="I93">
      <f>IFERROR(G93/E93*100,0)</f>
    </oc>
    <nc r="I93"/>
  </rcc>
  <rcc rId="8875" sId="4" numFmtId="4">
    <oc r="J93">
      <v>0</v>
    </oc>
    <nc r="J93"/>
  </rcc>
  <rcc rId="8876" sId="4" numFmtId="4">
    <oc r="K93">
      <v>0</v>
    </oc>
    <nc r="K93"/>
  </rcc>
  <rcc rId="8877" sId="4" numFmtId="4">
    <oc r="L93">
      <v>0</v>
    </oc>
    <nc r="L93"/>
  </rcc>
  <rcc rId="8878" sId="4" numFmtId="4">
    <oc r="M93">
      <v>0</v>
    </oc>
    <nc r="M93"/>
  </rcc>
  <rcc rId="8879" sId="4" numFmtId="4">
    <oc r="N93">
      <v>0</v>
    </oc>
    <nc r="N93"/>
  </rcc>
  <rcc rId="8880" sId="4" numFmtId="4">
    <oc r="O93">
      <v>0</v>
    </oc>
    <nc r="O93"/>
  </rcc>
  <rcc rId="8881" sId="4" numFmtId="4">
    <oc r="P93">
      <v>0</v>
    </oc>
    <nc r="P93"/>
  </rcc>
  <rcc rId="8882" sId="4" numFmtId="4">
    <oc r="Q93">
      <v>0</v>
    </oc>
    <nc r="Q93"/>
  </rcc>
  <rcc rId="8883" sId="4" numFmtId="4">
    <oc r="R93">
      <v>0</v>
    </oc>
    <nc r="R93"/>
  </rcc>
  <rcc rId="8884" sId="4" numFmtId="4">
    <oc r="S93">
      <v>0</v>
    </oc>
    <nc r="S93"/>
  </rcc>
  <rcc rId="8885" sId="4" numFmtId="4">
    <oc r="T93">
      <v>0</v>
    </oc>
    <nc r="T93"/>
  </rcc>
  <rcc rId="8886" sId="4" numFmtId="4">
    <oc r="U93">
      <v>0</v>
    </oc>
    <nc r="U93"/>
  </rcc>
  <rcc rId="8887" sId="4" numFmtId="4">
    <oc r="V93">
      <v>0</v>
    </oc>
    <nc r="V93"/>
  </rcc>
  <rcc rId="8888" sId="4" numFmtId="4">
    <oc r="W93">
      <v>0</v>
    </oc>
    <nc r="W93"/>
  </rcc>
  <rcc rId="8889" sId="4" numFmtId="4">
    <oc r="X93">
      <v>0</v>
    </oc>
    <nc r="X93"/>
  </rcc>
  <rcc rId="8890" sId="4" numFmtId="4">
    <oc r="Y93">
      <v>0</v>
    </oc>
    <nc r="Y93"/>
  </rcc>
  <rcc rId="8891" sId="4" numFmtId="4">
    <oc r="Z93">
      <v>0</v>
    </oc>
    <nc r="Z93"/>
  </rcc>
  <rcc rId="8892" sId="4" numFmtId="4">
    <oc r="AA93">
      <v>0</v>
    </oc>
    <nc r="AA93"/>
  </rcc>
  <rcc rId="8893" sId="4" numFmtId="4">
    <oc r="AB93">
      <v>0</v>
    </oc>
    <nc r="AB93"/>
  </rcc>
  <rcc rId="8894" sId="4" numFmtId="4">
    <oc r="AC93">
      <v>0</v>
    </oc>
    <nc r="AC93"/>
  </rcc>
  <rcc rId="8895" sId="4" numFmtId="4">
    <oc r="AD93">
      <v>0</v>
    </oc>
    <nc r="AD93"/>
  </rcc>
  <rcc rId="8896" sId="4" numFmtId="4">
    <oc r="AE93">
      <v>0</v>
    </oc>
    <nc r="AE93"/>
  </rcc>
  <rcc rId="8897" sId="4" numFmtId="4">
    <oc r="AF93">
      <v>0</v>
    </oc>
    <nc r="AF93"/>
  </rcc>
  <rcc rId="8898" sId="4" numFmtId="4">
    <oc r="AG93">
      <v>0</v>
    </oc>
    <nc r="AG93"/>
  </rcc>
  <rcc rId="8899" sId="4">
    <oc r="B94" t="inlineStr">
      <is>
        <t>Структурные элементы, не входящие в направления (подпрограммы)</t>
      </is>
    </oc>
    <nc r="B94"/>
  </rcc>
  <rcc rId="8900" sId="4">
    <oc r="A95" t="inlineStr">
      <is>
        <t xml:space="preserve"> 1.5</t>
      </is>
    </oc>
    <nc r="A95"/>
  </rcc>
  <rcc rId="8901" sId="4">
    <oc r="B95" t="inlineStr">
      <is>
        <t>Комплекс процессных мероприятий «Обеспечение деятельности органов местного самоуправления города Когалыма», в том числе:</t>
      </is>
    </oc>
    <nc r="B95"/>
  </rcc>
  <rcc rId="8902" sId="4">
    <oc r="C95" t="inlineStr">
      <is>
        <t>Всего</t>
      </is>
    </oc>
    <nc r="C95"/>
  </rcc>
  <rcc rId="8903" sId="4">
    <oc r="D95">
      <f>D96</f>
    </oc>
    <nc r="D95"/>
  </rcc>
  <rcc rId="8904" sId="4">
    <oc r="E95">
      <f>E96</f>
    </oc>
    <nc r="E95"/>
  </rcc>
  <rcc rId="8905" sId="4">
    <oc r="F95">
      <f>F96</f>
    </oc>
    <nc r="F95"/>
  </rcc>
  <rcc rId="8906" sId="4">
    <oc r="G95">
      <f>G96</f>
    </oc>
    <nc r="G95"/>
  </rcc>
  <rcc rId="8907" sId="4">
    <oc r="H95">
      <f>IFERROR(G95/D95*100,0)</f>
    </oc>
    <nc r="H95"/>
  </rcc>
  <rcc rId="8908" sId="4">
    <oc r="I95">
      <f>IFERROR(G95/E95*100,0)</f>
    </oc>
    <nc r="I95"/>
  </rcc>
  <rcc rId="8909" sId="4">
    <oc r="J95">
      <f>SUM(J96:J96)</f>
    </oc>
    <nc r="J95"/>
  </rcc>
  <rcc rId="8910" sId="4">
    <oc r="K95">
      <f>SUM(K96:K96)</f>
    </oc>
    <nc r="K95"/>
  </rcc>
  <rcc rId="8911" sId="4">
    <oc r="L95">
      <f>SUM(L96:L96)</f>
    </oc>
    <nc r="L95"/>
  </rcc>
  <rcc rId="8912" sId="4">
    <oc r="M95">
      <f>SUM(M96:M96)</f>
    </oc>
    <nc r="M95"/>
  </rcc>
  <rcc rId="8913" sId="4">
    <oc r="N95">
      <f>SUM(N96:N96)</f>
    </oc>
    <nc r="N95"/>
  </rcc>
  <rcc rId="8914" sId="4">
    <oc r="O95">
      <f>SUM(O96:O96)</f>
    </oc>
    <nc r="O95"/>
  </rcc>
  <rcc rId="8915" sId="4">
    <oc r="P95">
      <f>SUM(P96:P96)</f>
    </oc>
    <nc r="P95"/>
  </rcc>
  <rcc rId="8916" sId="4">
    <oc r="Q95">
      <f>SUM(Q96:Q96)</f>
    </oc>
    <nc r="Q95"/>
  </rcc>
  <rcc rId="8917" sId="4">
    <oc r="R95">
      <f>SUM(R96:R96)</f>
    </oc>
    <nc r="R95"/>
  </rcc>
  <rcc rId="8918" sId="4">
    <oc r="S95">
      <f>SUM(S96:S96)</f>
    </oc>
    <nc r="S95"/>
  </rcc>
  <rcc rId="8919" sId="4">
    <oc r="T95">
      <f>SUM(T96:T96)</f>
    </oc>
    <nc r="T95"/>
  </rcc>
  <rcc rId="8920" sId="4">
    <oc r="U95">
      <f>SUM(U96:U96)</f>
    </oc>
    <nc r="U95"/>
  </rcc>
  <rcc rId="8921" sId="4">
    <oc r="V95">
      <f>SUM(V96:V96)</f>
    </oc>
    <nc r="V95"/>
  </rcc>
  <rcc rId="8922" sId="4">
    <oc r="W95">
      <f>SUM(W96:W96)</f>
    </oc>
    <nc r="W95"/>
  </rcc>
  <rcc rId="8923" sId="4">
    <oc r="X95">
      <f>SUM(X96:X96)</f>
    </oc>
    <nc r="X95"/>
  </rcc>
  <rcc rId="8924" sId="4">
    <oc r="Y95">
      <f>SUM(Y96:Y96)</f>
    </oc>
    <nc r="Y95"/>
  </rcc>
  <rcc rId="8925" sId="4">
    <oc r="Z95">
      <f>SUM(Z96:Z96)</f>
    </oc>
    <nc r="Z95"/>
  </rcc>
  <rcc rId="8926" sId="4">
    <oc r="AA95">
      <f>SUM(AA96:AA96)</f>
    </oc>
    <nc r="AA95"/>
  </rcc>
  <rcc rId="8927" sId="4">
    <oc r="AB95">
      <f>SUM(AB96:AB96)</f>
    </oc>
    <nc r="AB95"/>
  </rcc>
  <rcc rId="8928" sId="4">
    <oc r="AC95">
      <f>SUM(AC96:AC96)</f>
    </oc>
    <nc r="AC95"/>
  </rcc>
  <rcc rId="8929" sId="4">
    <oc r="AD95">
      <f>SUM(AD96:AD96)</f>
    </oc>
    <nc r="AD95"/>
  </rcc>
  <rcc rId="8930" sId="4">
    <oc r="AE95">
      <f>SUM(AE96:AE96)</f>
    </oc>
    <nc r="AE95"/>
  </rcc>
  <rcc rId="8931" sId="4">
    <oc r="AF95">
      <f>SUM(AF96:AF96)</f>
    </oc>
    <nc r="AF95"/>
  </rcc>
  <rcc rId="8932" sId="4">
    <oc r="AG95">
      <f>SUM(AG96:AG96)</f>
    </oc>
    <nc r="AG95"/>
  </rcc>
  <rcc rId="8933" sId="4">
    <oc r="C96" t="inlineStr">
      <is>
        <t>бюджет города Когалыма</t>
      </is>
    </oc>
    <nc r="C96"/>
  </rcc>
  <rcc rId="8934" sId="4">
    <oc r="D96">
      <f>SUM(J96,L96,N96,P96,R96,T96,V96,X96,Z96,AB96,AD96,AF96)</f>
    </oc>
    <nc r="D96"/>
  </rcc>
  <rcc rId="8935" sId="4">
    <oc r="E96">
      <f>J96+L96+N96</f>
    </oc>
    <nc r="E96"/>
  </rcc>
  <rcc rId="8936" sId="4">
    <oc r="F96">
      <f>G96</f>
    </oc>
    <nc r="F96"/>
  </rcc>
  <rcc rId="8937" sId="4">
    <oc r="G96">
      <f>SUM(K96,M96,O96,Q96,S96,U96,W96,Y96,AA96,AC96,AE96,AG96)</f>
    </oc>
    <nc r="G96"/>
  </rcc>
  <rcc rId="8938" sId="4">
    <oc r="H96">
      <f>IFERROR(G96/D96*100,0)</f>
    </oc>
    <nc r="H96"/>
  </rcc>
  <rcc rId="8939" sId="4">
    <oc r="I96">
      <f>IFERROR(G96/E96*100,0)</f>
    </oc>
    <nc r="I96"/>
  </rcc>
  <rcc rId="8940" sId="4">
    <oc r="J96">
      <f>J98+J100</f>
    </oc>
    <nc r="J96"/>
  </rcc>
  <rcc rId="8941" sId="4">
    <oc r="K96">
      <f>K98+K100</f>
    </oc>
    <nc r="K96"/>
  </rcc>
  <rcc rId="8942" sId="4">
    <oc r="L96">
      <f>L98+L100</f>
    </oc>
    <nc r="L96"/>
  </rcc>
  <rcc rId="8943" sId="4">
    <oc r="M96">
      <f>M98+M100</f>
    </oc>
    <nc r="M96"/>
  </rcc>
  <rcc rId="8944" sId="4">
    <oc r="N96">
      <f>N98+N100</f>
    </oc>
    <nc r="N96"/>
  </rcc>
  <rcc rId="8945" sId="4">
    <oc r="O96">
      <f>O98+O100</f>
    </oc>
    <nc r="O96"/>
  </rcc>
  <rcc rId="8946" sId="4">
    <oc r="P96">
      <f>P98+P100</f>
    </oc>
    <nc r="P96"/>
  </rcc>
  <rcc rId="8947" sId="4">
    <oc r="Q96">
      <f>Q98+Q100</f>
    </oc>
    <nc r="Q96"/>
  </rcc>
  <rcc rId="8948" sId="4">
    <oc r="R96">
      <f>R98+R100</f>
    </oc>
    <nc r="R96"/>
  </rcc>
  <rcc rId="8949" sId="4">
    <oc r="S96">
      <f>S98+S100</f>
    </oc>
    <nc r="S96"/>
  </rcc>
  <rcc rId="8950" sId="4">
    <oc r="T96">
      <f>T98+T100</f>
    </oc>
    <nc r="T96"/>
  </rcc>
  <rcc rId="8951" sId="4">
    <oc r="U96">
      <f>U98+U100</f>
    </oc>
    <nc r="U96"/>
  </rcc>
  <rcc rId="8952" sId="4">
    <oc r="V96">
      <f>V98+V100</f>
    </oc>
    <nc r="V96"/>
  </rcc>
  <rcc rId="8953" sId="4">
    <oc r="W96">
      <f>W98+W100</f>
    </oc>
    <nc r="W96"/>
  </rcc>
  <rcc rId="8954" sId="4">
    <oc r="X96">
      <f>X98+X100</f>
    </oc>
    <nc r="X96"/>
  </rcc>
  <rcc rId="8955" sId="4">
    <oc r="Y96">
      <f>Y98+Y100</f>
    </oc>
    <nc r="Y96"/>
  </rcc>
  <rcc rId="8956" sId="4">
    <oc r="Z96">
      <f>Z98+Z100</f>
    </oc>
    <nc r="Z96"/>
  </rcc>
  <rcc rId="8957" sId="4">
    <oc r="AA96">
      <f>AA98+AA100</f>
    </oc>
    <nc r="AA96"/>
  </rcc>
  <rcc rId="8958" sId="4">
    <oc r="AB96">
      <f>AB98+AB100</f>
    </oc>
    <nc r="AB96"/>
  </rcc>
  <rcc rId="8959" sId="4">
    <oc r="AC96">
      <f>AC98+AC100</f>
    </oc>
    <nc r="AC96"/>
  </rcc>
  <rcc rId="8960" sId="4">
    <oc r="AD96">
      <f>AD98+AD100</f>
    </oc>
    <nc r="AD96"/>
  </rcc>
  <rcc rId="8961" sId="4">
    <oc r="AE96">
      <f>AE98+AE100</f>
    </oc>
    <nc r="AE96"/>
  </rcc>
  <rcc rId="8962" sId="4">
    <oc r="AF96">
      <f>AF98+AF100</f>
    </oc>
    <nc r="AF96"/>
  </rcc>
  <rcc rId="8963" sId="4">
    <oc r="AG96">
      <f>AG98+AG100</f>
    </oc>
    <nc r="AG96"/>
  </rcc>
  <rcc rId="8964" sId="4">
    <oc r="B97" t="inlineStr">
      <is>
        <t xml:space="preserve">Обеспечено осуществление функций Управления культуры и спорта Администрации города Когалыма </t>
      </is>
    </oc>
    <nc r="B97"/>
  </rcc>
  <rcc rId="8965" sId="4">
    <oc r="C97" t="inlineStr">
      <is>
        <t>Всего</t>
      </is>
    </oc>
    <nc r="C97"/>
  </rcc>
  <rcc rId="8966" sId="4">
    <oc r="D97">
      <f>D98</f>
    </oc>
    <nc r="D97"/>
  </rcc>
  <rcc rId="8967" sId="4">
    <oc r="E97">
      <f>E98</f>
    </oc>
    <nc r="E97"/>
  </rcc>
  <rcc rId="8968" sId="4">
    <oc r="F97">
      <f>F98</f>
    </oc>
    <nc r="F97"/>
  </rcc>
  <rcc rId="8969" sId="4">
    <oc r="G97">
      <f>G98</f>
    </oc>
    <nc r="G97"/>
  </rcc>
  <rcc rId="8970" sId="4">
    <oc r="H97">
      <f>IFERROR(G97/D97*100,0)</f>
    </oc>
    <nc r="H97"/>
  </rcc>
  <rcc rId="8971" sId="4">
    <oc r="I97">
      <f>IFERROR(G97/E97*100,0)</f>
    </oc>
    <nc r="I97"/>
  </rcc>
  <rcc rId="8972" sId="4">
    <oc r="J97">
      <f>SUM(J98:J98)</f>
    </oc>
    <nc r="J97"/>
  </rcc>
  <rcc rId="8973" sId="4">
    <oc r="K97">
      <f>SUM(K98:K98)</f>
    </oc>
    <nc r="K97"/>
  </rcc>
  <rcc rId="8974" sId="4">
    <oc r="L97">
      <f>SUM(L98:L98)</f>
    </oc>
    <nc r="L97"/>
  </rcc>
  <rcc rId="8975" sId="4">
    <oc r="M97">
      <f>SUM(M98:M98)</f>
    </oc>
    <nc r="M97"/>
  </rcc>
  <rcc rId="8976" sId="4">
    <oc r="N97">
      <f>SUM(N98:N98)</f>
    </oc>
    <nc r="N97"/>
  </rcc>
  <rcc rId="8977" sId="4">
    <oc r="O97">
      <f>SUM(O98:O98)</f>
    </oc>
    <nc r="O97"/>
  </rcc>
  <rcc rId="8978" sId="4">
    <oc r="P97">
      <f>SUM(P98:P98)</f>
    </oc>
    <nc r="P97"/>
  </rcc>
  <rcc rId="8979" sId="4">
    <oc r="Q97">
      <f>SUM(Q98:Q98)</f>
    </oc>
    <nc r="Q97"/>
  </rcc>
  <rcc rId="8980" sId="4">
    <oc r="R97">
      <f>SUM(R98:R98)</f>
    </oc>
    <nc r="R97"/>
  </rcc>
  <rcc rId="8981" sId="4">
    <oc r="S97">
      <f>SUM(S98:S98)</f>
    </oc>
    <nc r="S97"/>
  </rcc>
  <rcc rId="8982" sId="4">
    <oc r="T97">
      <f>SUM(T98:T98)</f>
    </oc>
    <nc r="T97"/>
  </rcc>
  <rcc rId="8983" sId="4">
    <oc r="U97">
      <f>SUM(U98:U98)</f>
    </oc>
    <nc r="U97"/>
  </rcc>
  <rcc rId="8984" sId="4">
    <oc r="V97">
      <f>SUM(V98:V98)</f>
    </oc>
    <nc r="V97"/>
  </rcc>
  <rcc rId="8985" sId="4">
    <oc r="W97">
      <f>SUM(W98:W98)</f>
    </oc>
    <nc r="W97"/>
  </rcc>
  <rcc rId="8986" sId="4">
    <oc r="X97">
      <f>SUM(X98:X98)</f>
    </oc>
    <nc r="X97"/>
  </rcc>
  <rcc rId="8987" sId="4">
    <oc r="Y97">
      <f>SUM(Y98:Y98)</f>
    </oc>
    <nc r="Y97"/>
  </rcc>
  <rcc rId="8988" sId="4">
    <oc r="Z97">
      <f>SUM(Z98:Z98)</f>
    </oc>
    <nc r="Z97"/>
  </rcc>
  <rcc rId="8989" sId="4">
    <oc r="AA97">
      <f>SUM(AA98:AA98)</f>
    </oc>
    <nc r="AA97"/>
  </rcc>
  <rcc rId="8990" sId="4">
    <oc r="AB97">
      <f>SUM(AB98:AB98)</f>
    </oc>
    <nc r="AB97"/>
  </rcc>
  <rcc rId="8991" sId="4">
    <oc r="AC97">
      <f>SUM(AC98:AC98)</f>
    </oc>
    <nc r="AC97"/>
  </rcc>
  <rcc rId="8992" sId="4">
    <oc r="AD97">
      <f>SUM(AD98:AD98)</f>
    </oc>
    <nc r="AD97"/>
  </rcc>
  <rcc rId="8993" sId="4">
    <oc r="AE97">
      <f>SUM(AE98:AE98)</f>
    </oc>
    <nc r="AE97"/>
  </rcc>
  <rcc rId="8994" sId="4">
    <oc r="AF97">
      <f>SUM(AF98:AF98)</f>
    </oc>
    <nc r="AF97"/>
  </rcc>
  <rcc rId="8995" sId="4">
    <oc r="AG97">
      <f>SUM(AG98:AG98)</f>
    </oc>
    <nc r="AG97"/>
  </rcc>
  <rcc rId="8996" sId="4">
    <oc r="C98" t="inlineStr">
      <is>
        <t>бюджет города Когалыма</t>
      </is>
    </oc>
    <nc r="C98"/>
  </rcc>
  <rcc rId="8997" sId="4">
    <oc r="D98">
      <f>SUM(J98,L98,N98,P98,R98,T98,V98,X98,Z98,AB98,AD98,AF98)</f>
    </oc>
    <nc r="D98"/>
  </rcc>
  <rcc rId="8998" sId="4">
    <oc r="E98">
      <f>J98+L98+N98</f>
    </oc>
    <nc r="E98"/>
  </rcc>
  <rcc rId="8999" sId="4">
    <oc r="F98">
      <f>G98</f>
    </oc>
    <nc r="F98"/>
  </rcc>
  <rcc rId="9000" sId="4">
    <oc r="G98">
      <f>SUM(K98,M98,O98,Q98,S98,U98,W98,Y98,AA98,AC98,AE98,AG98)</f>
    </oc>
    <nc r="G98"/>
  </rcc>
  <rcc rId="9001" sId="4">
    <oc r="H98">
      <f>IFERROR(G98/D98*100,0)</f>
    </oc>
    <nc r="H98"/>
  </rcc>
  <rcc rId="9002" sId="4">
    <oc r="I98">
      <f>IFERROR(G98/E98*100,0)</f>
    </oc>
    <nc r="I98"/>
  </rcc>
  <rcc rId="9003" sId="4" numFmtId="4">
    <oc r="J98">
      <v>1883.9490000000001</v>
    </oc>
    <nc r="J98"/>
  </rcc>
  <rcc rId="9004" sId="4" numFmtId="4">
    <oc r="K98">
      <v>950.77800000000002</v>
    </oc>
    <nc r="K98"/>
  </rcc>
  <rcc rId="9005" sId="4" numFmtId="4">
    <oc r="L98">
      <v>1239.9770000000001</v>
    </oc>
    <nc r="L98"/>
  </rcc>
  <rcc rId="9006" sId="4" numFmtId="4">
    <oc r="M98">
      <v>1210.4349999999999</v>
    </oc>
    <nc r="M98"/>
  </rcc>
  <rcc rId="9007" sId="4" numFmtId="4">
    <oc r="N98">
      <v>849.58500000000004</v>
    </oc>
    <nc r="N98"/>
  </rcc>
  <rcc rId="9008" sId="4" numFmtId="4">
    <oc r="O98">
      <v>903.56600000000003</v>
    </oc>
    <nc r="O98"/>
  </rcc>
  <rcc rId="9009" sId="4" numFmtId="4">
    <oc r="P98">
      <v>1540.096</v>
    </oc>
    <nc r="P98"/>
  </rcc>
  <rcc rId="9010" sId="4" numFmtId="4">
    <oc r="Q98">
      <v>888.25900000000001</v>
    </oc>
    <nc r="Q98"/>
  </rcc>
  <rcc rId="9011" sId="4" numFmtId="4">
    <oc r="R98">
      <v>1128.2829999999999</v>
    </oc>
    <nc r="R98"/>
  </rcc>
  <rcc rId="9012" sId="4" numFmtId="4">
    <oc r="S98">
      <v>0</v>
    </oc>
    <nc r="S98"/>
  </rcc>
  <rcc rId="9013" sId="4" numFmtId="4">
    <oc r="T98">
      <v>838.08500000000004</v>
    </oc>
    <nc r="T98"/>
  </rcc>
  <rcc rId="9014" sId="4" numFmtId="4">
    <oc r="U98">
      <v>0</v>
    </oc>
    <nc r="U98"/>
  </rcc>
  <rcc rId="9015" sId="4" numFmtId="4">
    <oc r="V98">
      <v>1510.096</v>
    </oc>
    <nc r="V98"/>
  </rcc>
  <rcc rId="9016" sId="4" numFmtId="4">
    <oc r="W98">
      <v>0</v>
    </oc>
    <nc r="W98"/>
  </rcc>
  <rcc rId="9017" sId="4" numFmtId="4">
    <oc r="X98">
      <v>1128.2829999999999</v>
    </oc>
    <nc r="X98"/>
  </rcc>
  <rcc rId="9018" sId="4" numFmtId="4">
    <oc r="Y98">
      <v>0</v>
    </oc>
    <nc r="Y98"/>
  </rcc>
  <rcc rId="9019" sId="4" numFmtId="4">
    <oc r="Z98">
      <v>838.08500000000004</v>
    </oc>
    <nc r="Z98"/>
  </rcc>
  <rcc rId="9020" sId="4" numFmtId="4">
    <oc r="AA98">
      <v>0</v>
    </oc>
    <nc r="AA98"/>
  </rcc>
  <rcc rId="9021" sId="4" numFmtId="4">
    <oc r="AB98">
      <v>1236.5909999999999</v>
    </oc>
    <nc r="AB98"/>
  </rcc>
  <rcc rId="9022" sId="4" numFmtId="4">
    <oc r="AC98">
      <v>0</v>
    </oc>
    <nc r="AC98"/>
  </rcc>
  <rcc rId="9023" sId="4" numFmtId="4">
    <oc r="AD98">
      <v>1045.684</v>
    </oc>
    <nc r="AD98"/>
  </rcc>
  <rcc rId="9024" sId="4" numFmtId="4">
    <oc r="AE98">
      <v>0</v>
    </oc>
    <nc r="AE98"/>
  </rcc>
  <rcc rId="9025" sId="4" numFmtId="4">
    <oc r="AF98">
      <v>1074.9860000000001</v>
    </oc>
    <nc r="AF98"/>
  </rcc>
  <rcc rId="9026" sId="4" numFmtId="4">
    <oc r="AG98">
      <v>0</v>
    </oc>
    <nc r="AG98"/>
  </rcc>
  <rcc rId="9027" sId="4">
    <oc r="B99" t="inlineStr">
      <is>
        <t>Обеспечена деятельность (оказаны услуги) архивного отдела Администрации города Когалыма</t>
      </is>
    </oc>
    <nc r="B99"/>
  </rcc>
  <rcc rId="9028" sId="4">
    <oc r="C99" t="inlineStr">
      <is>
        <t>Всего</t>
      </is>
    </oc>
    <nc r="C99"/>
  </rcc>
  <rcc rId="9029" sId="4">
    <oc r="D99">
      <f>D100</f>
    </oc>
    <nc r="D99"/>
  </rcc>
  <rcc rId="9030" sId="4">
    <oc r="E99">
      <f>E100</f>
    </oc>
    <nc r="E99"/>
  </rcc>
  <rcc rId="9031" sId="4">
    <oc r="F99">
      <f>F100</f>
    </oc>
    <nc r="F99"/>
  </rcc>
  <rcc rId="9032" sId="4">
    <oc r="G99">
      <f>G100</f>
    </oc>
    <nc r="G99"/>
  </rcc>
  <rcc rId="9033" sId="4">
    <oc r="H99">
      <f>IFERROR(G99/D99*100,0)</f>
    </oc>
    <nc r="H99"/>
  </rcc>
  <rcc rId="9034" sId="4">
    <oc r="I99">
      <f>IFERROR(G99/E99*100,0)</f>
    </oc>
    <nc r="I99"/>
  </rcc>
  <rcc rId="9035" sId="4">
    <oc r="J99">
      <f>SUM(J100:J100)</f>
    </oc>
    <nc r="J99"/>
  </rcc>
  <rcc rId="9036" sId="4">
    <oc r="K99">
      <f>SUM(K100:K100)</f>
    </oc>
    <nc r="K99"/>
  </rcc>
  <rcc rId="9037" sId="4">
    <oc r="L99">
      <f>SUM(L100:L100)</f>
    </oc>
    <nc r="L99"/>
  </rcc>
  <rcc rId="9038" sId="4">
    <oc r="M99">
      <f>SUM(M100:M100)</f>
    </oc>
    <nc r="M99"/>
  </rcc>
  <rcc rId="9039" sId="4">
    <oc r="N99">
      <f>SUM(N100:N100)</f>
    </oc>
    <nc r="N99"/>
  </rcc>
  <rcc rId="9040" sId="4">
    <oc r="O99">
      <f>SUM(O100:O100)</f>
    </oc>
    <nc r="O99"/>
  </rcc>
  <rcc rId="9041" sId="4">
    <oc r="P99">
      <f>SUM(P100:P100)</f>
    </oc>
    <nc r="P99"/>
  </rcc>
  <rcc rId="9042" sId="4">
    <oc r="Q99">
      <f>SUM(Q100:Q100)</f>
    </oc>
    <nc r="Q99"/>
  </rcc>
  <rcc rId="9043" sId="4">
    <oc r="R99">
      <f>SUM(R100:R100)</f>
    </oc>
    <nc r="R99"/>
  </rcc>
  <rcc rId="9044" sId="4">
    <oc r="S99">
      <f>SUM(S100:S100)</f>
    </oc>
    <nc r="S99"/>
  </rcc>
  <rcc rId="9045" sId="4">
    <oc r="T99">
      <f>SUM(T100:T100)</f>
    </oc>
    <nc r="T99"/>
  </rcc>
  <rcc rId="9046" sId="4">
    <oc r="U99">
      <f>SUM(U100:U100)</f>
    </oc>
    <nc r="U99"/>
  </rcc>
  <rcc rId="9047" sId="4">
    <oc r="V99">
      <f>SUM(V100:V100)</f>
    </oc>
    <nc r="V99"/>
  </rcc>
  <rcc rId="9048" sId="4">
    <oc r="W99">
      <f>SUM(W100:W100)</f>
    </oc>
    <nc r="W99"/>
  </rcc>
  <rcc rId="9049" sId="4">
    <oc r="X99">
      <f>SUM(X100:X100)</f>
    </oc>
    <nc r="X99"/>
  </rcc>
  <rcc rId="9050" sId="4">
    <oc r="Y99">
      <f>SUM(Y100:Y100)</f>
    </oc>
    <nc r="Y99"/>
  </rcc>
  <rcc rId="9051" sId="4">
    <oc r="Z99">
      <f>SUM(Z100:Z100)</f>
    </oc>
    <nc r="Z99"/>
  </rcc>
  <rcc rId="9052" sId="4">
    <oc r="AA99">
      <f>SUM(AA100:AA100)</f>
    </oc>
    <nc r="AA99"/>
  </rcc>
  <rcc rId="9053" sId="4">
    <oc r="AB99">
      <f>SUM(AB100:AB100)</f>
    </oc>
    <nc r="AB99"/>
  </rcc>
  <rcc rId="9054" sId="4">
    <oc r="AC99">
      <f>SUM(AC100:AC100)</f>
    </oc>
    <nc r="AC99"/>
  </rcc>
  <rcc rId="9055" sId="4">
    <oc r="AD99">
      <f>SUM(AD100:AD100)</f>
    </oc>
    <nc r="AD99"/>
  </rcc>
  <rcc rId="9056" sId="4">
    <oc r="AE99">
      <f>SUM(AE100:AE100)</f>
    </oc>
    <nc r="AE99"/>
  </rcc>
  <rcc rId="9057" sId="4">
    <oc r="AF99">
      <f>SUM(AF100:AF100)</f>
    </oc>
    <nc r="AF99"/>
  </rcc>
  <rcc rId="9058" sId="4">
    <oc r="AG99">
      <f>SUM(AG100:AG100)</f>
    </oc>
    <nc r="AG99"/>
  </rcc>
  <rcc rId="9059" sId="4">
    <oc r="C100" t="inlineStr">
      <is>
        <t>бюджет города Когалыма</t>
      </is>
    </oc>
    <nc r="C100"/>
  </rcc>
  <rcc rId="9060" sId="4">
    <oc r="D100">
      <f>SUM(J100,L100,N100,P100,R100,T100,V100,X100,Z100,AB100,AD100,AF100)</f>
    </oc>
    <nc r="D100"/>
  </rcc>
  <rcc rId="9061" sId="4">
    <oc r="E100">
      <f>J100+L100+N100</f>
    </oc>
    <nc r="E100"/>
  </rcc>
  <rcc rId="9062" sId="4">
    <oc r="F100">
      <f>G100</f>
    </oc>
    <nc r="F100"/>
  </rcc>
  <rcc rId="9063" sId="4">
    <oc r="G100">
      <f>SUM(K100,M100,O100,Q100,S100,U100,W100,Y100,AA100,AC100,AE100,AG100)</f>
    </oc>
    <nc r="G100"/>
  </rcc>
  <rcc rId="9064" sId="4">
    <oc r="H100">
      <f>IFERROR(G100/D100*100,0)</f>
    </oc>
    <nc r="H100"/>
  </rcc>
  <rcc rId="9065" sId="4">
    <oc r="I100">
      <f>IFERROR(G100/E100*100,0)</f>
    </oc>
    <nc r="I100"/>
  </rcc>
  <rcc rId="9066" sId="4" numFmtId="4">
    <oc r="J100">
      <v>1032.3040000000001</v>
    </oc>
    <nc r="J100"/>
  </rcc>
  <rcc rId="9067" sId="4" numFmtId="4">
    <oc r="K100">
      <v>524.26599999999996</v>
    </oc>
    <nc r="K100"/>
  </rcc>
  <rcc rId="9068" sId="4" numFmtId="4">
    <oc r="L100">
      <v>641.54899999999998</v>
    </oc>
    <nc r="L100"/>
  </rcc>
  <rcc rId="9069" sId="4" numFmtId="4">
    <oc r="M100">
      <v>651.95299999999997</v>
    </oc>
    <nc r="M100"/>
  </rcc>
  <rcc rId="9070" sId="4" numFmtId="4">
    <oc r="N100">
      <v>439.03100000000001</v>
    </oc>
    <nc r="N100"/>
  </rcc>
  <rcc rId="9071" sId="4" numFmtId="4">
    <oc r="O100">
      <v>462.68200000000002</v>
    </oc>
    <nc r="O100"/>
  </rcc>
  <rcc rId="9072" sId="4" numFmtId="4">
    <oc r="P100">
      <v>779.30499999999995</v>
    </oc>
    <nc r="P100"/>
  </rcc>
  <rcc rId="9073" sId="4" numFmtId="4">
    <oc r="Q100">
      <v>499.77199999999999</v>
    </oc>
    <nc r="Q100"/>
  </rcc>
  <rcc rId="9074" sId="4" numFmtId="4">
    <oc r="R100">
      <v>583.673</v>
    </oc>
    <nc r="R100"/>
  </rcc>
  <rcc rId="9075" sId="4" numFmtId="4">
    <oc r="S100">
      <v>0</v>
    </oc>
    <nc r="S100"/>
  </rcc>
  <rcc rId="9076" sId="4" numFmtId="4">
    <oc r="T100">
      <v>439.03100000000001</v>
    </oc>
    <nc r="T100"/>
  </rcc>
  <rcc rId="9077" sId="4" numFmtId="4">
    <oc r="U100">
      <v>0</v>
    </oc>
    <nc r="U100"/>
  </rcc>
  <rcc rId="9078" sId="4" numFmtId="4">
    <oc r="V100">
      <v>779.30499999999995</v>
    </oc>
    <nc r="V100"/>
  </rcc>
  <rcc rId="9079" sId="4" numFmtId="4">
    <oc r="W100">
      <v>0</v>
    </oc>
    <nc r="W100"/>
  </rcc>
  <rcc rId="9080" sId="4" numFmtId="4">
    <oc r="X100">
      <v>583.673</v>
    </oc>
    <nc r="X100"/>
  </rcc>
  <rcc rId="9081" sId="4" numFmtId="4">
    <oc r="Y100">
      <v>0</v>
    </oc>
    <nc r="Y100"/>
  </rcc>
  <rcc rId="9082" sId="4" numFmtId="4">
    <oc r="Z100">
      <v>467.43099999999998</v>
    </oc>
    <nc r="Z100"/>
  </rcc>
  <rcc rId="9083" sId="4" numFmtId="4">
    <oc r="AA100">
      <v>0</v>
    </oc>
    <nc r="AA100"/>
  </rcc>
  <rcc rId="9084" sId="4" numFmtId="4">
    <oc r="AB100">
      <v>639.16800000000001</v>
    </oc>
    <nc r="AB100"/>
  </rcc>
  <rcc rId="9085" sId="4" numFmtId="4">
    <oc r="AC100">
      <v>0</v>
    </oc>
    <nc r="AC100"/>
  </rcc>
  <rcc rId="9086" sId="4" numFmtId="4">
    <oc r="AD100">
      <v>541.35199999999998</v>
    </oc>
    <nc r="AD100"/>
  </rcc>
  <rcc rId="9087" sId="4" numFmtId="4">
    <oc r="AE100">
      <v>0</v>
    </oc>
    <nc r="AE100"/>
  </rcc>
  <rcc rId="9088" sId="4" numFmtId="4">
    <oc r="AF100">
      <v>577.07799999999997</v>
    </oc>
    <nc r="AF100"/>
  </rcc>
  <rcc rId="9089" sId="4" numFmtId="4">
    <oc r="AG100">
      <v>0</v>
    </oc>
    <nc r="AG100"/>
  </rcc>
  <rcc rId="9090" sId="5">
    <oc r="C2" t="inlineStr">
      <is>
        <t xml:space="preserve">Отчет о ходе реализации муниципальной программы </t>
      </is>
    </oc>
    <nc r="C2"/>
  </rcc>
  <rcc rId="9091" sId="5">
    <oc r="C3" t="inlineStr">
      <is>
        <t xml:space="preserve"> "Развитие физической культуры и спорта
в городе Когалыме" </t>
      </is>
    </oc>
    <nc r="C3"/>
  </rcc>
  <rcc rId="9092" sId="5">
    <oc r="AG3" t="inlineStr">
      <is>
        <t>тыс. рублей</t>
      </is>
    </oc>
    <nc r="AG3"/>
  </rcc>
  <rcc rId="9093" sId="5">
    <oc r="A4" t="inlineStr">
      <is>
        <t>№п/п</t>
      </is>
    </oc>
    <nc r="A4"/>
  </rcc>
  <rcc rId="9094" sId="5">
    <oc r="B4" t="inlineStr">
      <is>
        <t>Наименование направления (подпрограмм), структурных элементов</t>
      </is>
    </oc>
    <nc r="B4"/>
  </rcc>
  <rcc rId="9095" sId="5">
    <oc r="C4" t="inlineStr">
      <is>
        <t>Источники финансирования</t>
      </is>
    </oc>
    <nc r="C4"/>
  </rcc>
  <rcc rId="9096" sId="5">
    <oc r="D4" t="inlineStr">
      <is>
        <t>План на</t>
      </is>
    </oc>
    <nc r="D4"/>
  </rcc>
  <rcc rId="9097" sId="5">
    <oc r="E4" t="inlineStr">
      <is>
        <t>План на</t>
      </is>
    </oc>
    <nc r="E4"/>
  </rcc>
  <rcc rId="9098" sId="5">
    <oc r="F4" t="inlineStr">
      <is>
        <t xml:space="preserve">Профинансировано на </t>
      </is>
    </oc>
    <nc r="F4"/>
  </rcc>
  <rcc rId="9099" sId="5">
    <oc r="G4" t="inlineStr">
      <is>
        <t xml:space="preserve">Кассовый расход на </t>
      </is>
    </oc>
    <nc r="G4"/>
  </rcc>
  <rcc rId="9100" sId="5">
    <oc r="H4" t="inlineStr">
      <is>
        <t>Исполнение, %</t>
      </is>
    </oc>
    <nc r="H4"/>
  </rcc>
  <rcc rId="9101" sId="5">
    <oc r="J4" t="inlineStr">
      <is>
        <t>январь</t>
      </is>
    </oc>
    <nc r="J4"/>
  </rcc>
  <rcc rId="9102" sId="5">
    <oc r="L4" t="inlineStr">
      <is>
        <t>февраль</t>
      </is>
    </oc>
    <nc r="L4"/>
  </rcc>
  <rcc rId="9103" sId="5">
    <oc r="N4" t="inlineStr">
      <is>
        <t>март</t>
      </is>
    </oc>
    <nc r="N4"/>
  </rcc>
  <rcc rId="9104" sId="5">
    <oc r="P4" t="inlineStr">
      <is>
        <t>апрель</t>
      </is>
    </oc>
    <nc r="P4"/>
  </rcc>
  <rcc rId="9105" sId="5">
    <oc r="R4" t="inlineStr">
      <is>
        <t>май</t>
      </is>
    </oc>
    <nc r="R4"/>
  </rcc>
  <rcc rId="9106" sId="5">
    <oc r="T4" t="inlineStr">
      <is>
        <t>июнь</t>
      </is>
    </oc>
    <nc r="T4"/>
  </rcc>
  <rcc rId="9107" sId="5">
    <oc r="V4" t="inlineStr">
      <is>
        <t>июль</t>
      </is>
    </oc>
    <nc r="V4"/>
  </rcc>
  <rcc rId="9108" sId="5">
    <oc r="X4" t="inlineStr">
      <is>
        <t>август</t>
      </is>
    </oc>
    <nc r="X4"/>
  </rcc>
  <rcc rId="9109" sId="5">
    <oc r="Z4" t="inlineStr">
      <is>
        <t>сентябрь</t>
      </is>
    </oc>
    <nc r="Z4"/>
  </rcc>
  <rcc rId="9110" sId="5">
    <oc r="AB4" t="inlineStr">
      <is>
        <t>октябрь</t>
      </is>
    </oc>
    <nc r="AB4"/>
  </rcc>
  <rcc rId="9111" sId="5">
    <oc r="AD4" t="inlineStr">
      <is>
        <t>ноябрь</t>
      </is>
    </oc>
    <nc r="AD4"/>
  </rcc>
  <rcc rId="9112" sId="5">
    <oc r="AF4" t="inlineStr">
      <is>
        <t>декабрь</t>
      </is>
    </oc>
    <nc r="AF4"/>
  </rcc>
  <rcc rId="9113" sId="5">
    <oc r="AH4" t="inlineStr">
      <is>
        <t>Результаты реализации и причины отклонений факта от плана</t>
      </is>
    </oc>
    <nc r="AH4"/>
  </rcc>
  <rcc rId="9114" sId="5">
    <oc r="D6">
      <v>2025</v>
    </oc>
    <nc r="D6"/>
  </rcc>
  <rcc rId="9115" sId="5" numFmtId="19">
    <oc r="E6">
      <v>45778</v>
    </oc>
    <nc r="E6"/>
  </rcc>
  <rcc rId="9116" sId="5" numFmtId="19">
    <oc r="F6">
      <v>45778</v>
    </oc>
    <nc r="F6"/>
  </rcc>
  <rcc rId="9117" sId="5" numFmtId="19">
    <oc r="G6">
      <v>45748</v>
    </oc>
    <nc r="G6"/>
  </rcc>
  <rcc rId="9118" sId="5">
    <oc r="H6" t="inlineStr">
      <is>
        <t>к плану на год</t>
      </is>
    </oc>
    <nc r="H6"/>
  </rcc>
  <rcc rId="9119" sId="5">
    <oc r="I6" t="inlineStr">
      <is>
        <t>к плану на отчетную дату</t>
      </is>
    </oc>
    <nc r="I6"/>
  </rcc>
  <rcc rId="9120" sId="5">
    <oc r="J6" t="inlineStr">
      <is>
        <t xml:space="preserve">план </t>
      </is>
    </oc>
    <nc r="J6"/>
  </rcc>
  <rcc rId="9121" sId="5">
    <oc r="K6" t="inlineStr">
      <is>
        <t>кассовый расход</t>
      </is>
    </oc>
    <nc r="K6"/>
  </rcc>
  <rcc rId="9122" sId="5">
    <oc r="L6" t="inlineStr">
      <is>
        <t xml:space="preserve">план </t>
      </is>
    </oc>
    <nc r="L6"/>
  </rcc>
  <rcc rId="9123" sId="5">
    <oc r="M6" t="inlineStr">
      <is>
        <t>кассовый расход</t>
      </is>
    </oc>
    <nc r="M6"/>
  </rcc>
  <rcc rId="9124" sId="5">
    <oc r="N6" t="inlineStr">
      <is>
        <t xml:space="preserve">план </t>
      </is>
    </oc>
    <nc r="N6"/>
  </rcc>
  <rcc rId="9125" sId="5">
    <oc r="O6" t="inlineStr">
      <is>
        <t>кассовый расход</t>
      </is>
    </oc>
    <nc r="O6"/>
  </rcc>
  <rcc rId="9126" sId="5">
    <oc r="P6" t="inlineStr">
      <is>
        <t xml:space="preserve">план </t>
      </is>
    </oc>
    <nc r="P6"/>
  </rcc>
  <rcc rId="9127" sId="5">
    <oc r="Q6" t="inlineStr">
      <is>
        <t>кассовый расход</t>
      </is>
    </oc>
    <nc r="Q6"/>
  </rcc>
  <rcc rId="9128" sId="5">
    <oc r="R6" t="inlineStr">
      <is>
        <t xml:space="preserve">план </t>
      </is>
    </oc>
    <nc r="R6"/>
  </rcc>
  <rcc rId="9129" sId="5">
    <oc r="S6" t="inlineStr">
      <is>
        <t>кассовый расход</t>
      </is>
    </oc>
    <nc r="S6"/>
  </rcc>
  <rcc rId="9130" sId="5">
    <oc r="T6" t="inlineStr">
      <is>
        <t xml:space="preserve">план </t>
      </is>
    </oc>
    <nc r="T6"/>
  </rcc>
  <rcc rId="9131" sId="5">
    <oc r="U6" t="inlineStr">
      <is>
        <t>кассовый расход</t>
      </is>
    </oc>
    <nc r="U6"/>
  </rcc>
  <rcc rId="9132" sId="5">
    <oc r="V6" t="inlineStr">
      <is>
        <t xml:space="preserve">план </t>
      </is>
    </oc>
    <nc r="V6"/>
  </rcc>
  <rcc rId="9133" sId="5">
    <oc r="W6" t="inlineStr">
      <is>
        <t>кассовый расход</t>
      </is>
    </oc>
    <nc r="W6"/>
  </rcc>
  <rcc rId="9134" sId="5">
    <oc r="X6" t="inlineStr">
      <is>
        <t xml:space="preserve">план </t>
      </is>
    </oc>
    <nc r="X6"/>
  </rcc>
  <rcc rId="9135" sId="5">
    <oc r="Y6" t="inlineStr">
      <is>
        <t>кассовый расход</t>
      </is>
    </oc>
    <nc r="Y6"/>
  </rcc>
  <rcc rId="9136" sId="5">
    <oc r="Z6" t="inlineStr">
      <is>
        <t xml:space="preserve">план </t>
      </is>
    </oc>
    <nc r="Z6"/>
  </rcc>
  <rcc rId="9137" sId="5">
    <oc r="AA6" t="inlineStr">
      <is>
        <t>кассовый расход</t>
      </is>
    </oc>
    <nc r="AA6"/>
  </rcc>
  <rcc rId="9138" sId="5">
    <oc r="AB6" t="inlineStr">
      <is>
        <t xml:space="preserve">план </t>
      </is>
    </oc>
    <nc r="AB6"/>
  </rcc>
  <rcc rId="9139" sId="5">
    <oc r="AC6" t="inlineStr">
      <is>
        <t>кассовый расход</t>
      </is>
    </oc>
    <nc r="AC6"/>
  </rcc>
  <rcc rId="9140" sId="5">
    <oc r="AD6" t="inlineStr">
      <is>
        <t xml:space="preserve">план </t>
      </is>
    </oc>
    <nc r="AD6"/>
  </rcc>
  <rcc rId="9141" sId="5">
    <oc r="AE6" t="inlineStr">
      <is>
        <t>кассовый расход</t>
      </is>
    </oc>
    <nc r="AE6"/>
  </rcc>
  <rcc rId="9142" sId="5">
    <oc r="AF6" t="inlineStr">
      <is>
        <t xml:space="preserve">план </t>
      </is>
    </oc>
    <nc r="AF6"/>
  </rcc>
  <rcc rId="9143" sId="5">
    <oc r="AG6" t="inlineStr">
      <is>
        <t>кассовый расход</t>
      </is>
    </oc>
    <nc r="AG6"/>
  </rcc>
  <rcc rId="9144" sId="5" numFmtId="4">
    <oc r="A7">
      <v>1</v>
    </oc>
    <nc r="A7"/>
  </rcc>
  <rcc rId="9145" sId="5" numFmtId="4">
    <oc r="B7">
      <v>2</v>
    </oc>
    <nc r="B7"/>
  </rcc>
  <rcc rId="9146" sId="5" numFmtId="4">
    <oc r="C7">
      <v>3</v>
    </oc>
    <nc r="C7"/>
  </rcc>
  <rcc rId="9147" sId="5" numFmtId="4">
    <oc r="D7">
      <v>4</v>
    </oc>
    <nc r="D7"/>
  </rcc>
  <rcc rId="9148" sId="5" numFmtId="4">
    <oc r="E7">
      <v>5</v>
    </oc>
    <nc r="E7"/>
  </rcc>
  <rcc rId="9149" sId="5" numFmtId="4">
    <oc r="F7">
      <v>6</v>
    </oc>
    <nc r="F7"/>
  </rcc>
  <rcc rId="9150" sId="5" numFmtId="4">
    <oc r="G7">
      <v>7</v>
    </oc>
    <nc r="G7"/>
  </rcc>
  <rcc rId="9151" sId="5" numFmtId="4">
    <oc r="H7">
      <v>8</v>
    </oc>
    <nc r="H7"/>
  </rcc>
  <rcc rId="9152" sId="5" numFmtId="4">
    <oc r="I7">
      <v>9</v>
    </oc>
    <nc r="I7"/>
  </rcc>
  <rcc rId="9153" sId="5" numFmtId="4">
    <oc r="J7">
      <v>10</v>
    </oc>
    <nc r="J7"/>
  </rcc>
  <rcc rId="9154" sId="5" numFmtId="4">
    <oc r="K7">
      <v>11</v>
    </oc>
    <nc r="K7"/>
  </rcc>
  <rcc rId="9155" sId="5" numFmtId="4">
    <oc r="L7">
      <v>12</v>
    </oc>
    <nc r="L7"/>
  </rcc>
  <rcc rId="9156" sId="5" numFmtId="4">
    <oc r="M7">
      <v>13</v>
    </oc>
    <nc r="M7"/>
  </rcc>
  <rcc rId="9157" sId="5" numFmtId="4">
    <oc r="N7">
      <v>14</v>
    </oc>
    <nc r="N7"/>
  </rcc>
  <rcc rId="9158" sId="5" numFmtId="4">
    <oc r="O7">
      <v>15</v>
    </oc>
    <nc r="O7"/>
  </rcc>
  <rcc rId="9159" sId="5" numFmtId="4">
    <oc r="P7">
      <v>16</v>
    </oc>
    <nc r="P7"/>
  </rcc>
  <rcc rId="9160" sId="5" numFmtId="4">
    <oc r="Q7">
      <v>17</v>
    </oc>
    <nc r="Q7"/>
  </rcc>
  <rcc rId="9161" sId="5" numFmtId="4">
    <oc r="R7">
      <v>18</v>
    </oc>
    <nc r="R7"/>
  </rcc>
  <rcc rId="9162" sId="5" numFmtId="4">
    <oc r="S7">
      <v>19</v>
    </oc>
    <nc r="S7"/>
  </rcc>
  <rcc rId="9163" sId="5" numFmtId="4">
    <oc r="T7">
      <v>20</v>
    </oc>
    <nc r="T7"/>
  </rcc>
  <rcc rId="9164" sId="5" numFmtId="4">
    <oc r="U7">
      <v>21</v>
    </oc>
    <nc r="U7"/>
  </rcc>
  <rcc rId="9165" sId="5" numFmtId="4">
    <oc r="V7">
      <v>22</v>
    </oc>
    <nc r="V7"/>
  </rcc>
  <rcc rId="9166" sId="5" numFmtId="4">
    <oc r="W7">
      <v>23</v>
    </oc>
    <nc r="W7"/>
  </rcc>
  <rcc rId="9167" sId="5" numFmtId="4">
    <oc r="X7">
      <v>24</v>
    </oc>
    <nc r="X7"/>
  </rcc>
  <rcc rId="9168" sId="5" numFmtId="4">
    <oc r="Y7">
      <v>25</v>
    </oc>
    <nc r="Y7"/>
  </rcc>
  <rcc rId="9169" sId="5" numFmtId="4">
    <oc r="Z7">
      <v>26</v>
    </oc>
    <nc r="Z7"/>
  </rcc>
  <rcc rId="9170" sId="5" numFmtId="4">
    <oc r="AA7">
      <v>27</v>
    </oc>
    <nc r="AA7"/>
  </rcc>
  <rcc rId="9171" sId="5" numFmtId="4">
    <oc r="AB7">
      <v>28</v>
    </oc>
    <nc r="AB7"/>
  </rcc>
  <rcc rId="9172" sId="5" numFmtId="4">
    <oc r="AC7">
      <v>29</v>
    </oc>
    <nc r="AC7"/>
  </rcc>
  <rcc rId="9173" sId="5" numFmtId="4">
    <oc r="AD7">
      <v>30</v>
    </oc>
    <nc r="AD7"/>
  </rcc>
  <rcc rId="9174" sId="5" numFmtId="4">
    <oc r="AE7">
      <v>31</v>
    </oc>
    <nc r="AE7"/>
  </rcc>
  <rcc rId="9175" sId="5" numFmtId="4">
    <oc r="AF7">
      <v>32</v>
    </oc>
    <nc r="AF7"/>
  </rcc>
  <rcc rId="9176" sId="5" numFmtId="4">
    <oc r="AG7">
      <v>33</v>
    </oc>
    <nc r="AG7"/>
  </rcc>
  <rcc rId="9177" sId="5" numFmtId="4">
    <oc r="AH7">
      <v>34</v>
    </oc>
    <nc r="AH7"/>
  </rcc>
  <rcc rId="9178" sId="5">
    <oc r="B8" t="inlineStr">
      <is>
        <t>Всего по муниципальной программе</t>
      </is>
    </oc>
    <nc r="B8"/>
  </rcc>
  <rcc rId="9179" sId="5">
    <oc r="C8" t="inlineStr">
      <is>
        <t>Всего</t>
      </is>
    </oc>
    <nc r="C8"/>
  </rcc>
  <rcc rId="9180" sId="5">
    <oc r="D8">
      <f>D9+D10+D12+D11</f>
    </oc>
    <nc r="D8"/>
  </rcc>
  <rcc rId="9181" sId="5">
    <oc r="E8">
      <f>E9+E10+E12+E11</f>
    </oc>
    <nc r="E8"/>
  </rcc>
  <rcc rId="9182" sId="5">
    <oc r="F8">
      <f>F9+F10+F12+F11</f>
    </oc>
    <nc r="F8"/>
  </rcc>
  <rcc rId="9183" sId="5">
    <oc r="G8">
      <f>G9+G10+G12+G11</f>
    </oc>
    <nc r="G8"/>
  </rcc>
  <rcc rId="9184" sId="5">
    <oc r="H8">
      <f>IFERROR(G8/D8*100,0)</f>
    </oc>
    <nc r="H8"/>
  </rcc>
  <rcc rId="9185" sId="5">
    <oc r="I8">
      <f>IFERROR(G8/E8*100,0)</f>
    </oc>
    <nc r="I8"/>
  </rcc>
  <rcc rId="9186" sId="5">
    <oc r="J8">
      <f>J9+J10+J12+J11</f>
    </oc>
    <nc r="J8"/>
  </rcc>
  <rcc rId="9187" sId="5">
    <oc r="K8">
      <f>K9+K10+K12+K11</f>
    </oc>
    <nc r="K8"/>
  </rcc>
  <rcc rId="9188" sId="5">
    <oc r="L8">
      <f>L9+L10+L12+L11</f>
    </oc>
    <nc r="L8"/>
  </rcc>
  <rcc rId="9189" sId="5">
    <oc r="M8">
      <f>M9+M10+M12+M11</f>
    </oc>
    <nc r="M8"/>
  </rcc>
  <rcc rId="9190" sId="5">
    <oc r="N8">
      <f>N9+N10+N12+N11</f>
    </oc>
    <nc r="N8"/>
  </rcc>
  <rcc rId="9191" sId="5">
    <oc r="O8">
      <f>O9+O10+O12+O11</f>
    </oc>
    <nc r="O8"/>
  </rcc>
  <rcc rId="9192" sId="5">
    <oc r="P8">
      <f>P9+P10+P12+P11</f>
    </oc>
    <nc r="P8"/>
  </rcc>
  <rcc rId="9193" sId="5">
    <oc r="Q8">
      <f>Q9+Q10+Q12+Q11</f>
    </oc>
    <nc r="Q8"/>
  </rcc>
  <rcc rId="9194" sId="5">
    <oc r="R8">
      <f>R9+R10+R12+R11</f>
    </oc>
    <nc r="R8"/>
  </rcc>
  <rcc rId="9195" sId="5">
    <oc r="S8">
      <f>S9+S10+S12+S11</f>
    </oc>
    <nc r="S8"/>
  </rcc>
  <rcc rId="9196" sId="5">
    <oc r="T8">
      <f>T9+T10+T12+T11</f>
    </oc>
    <nc r="T8"/>
  </rcc>
  <rcc rId="9197" sId="5">
    <oc r="U8">
      <f>U9+U10+U12+U11</f>
    </oc>
    <nc r="U8"/>
  </rcc>
  <rcc rId="9198" sId="5">
    <oc r="V8">
      <f>V9+V10+V12+V11</f>
    </oc>
    <nc r="V8"/>
  </rcc>
  <rcc rId="9199" sId="5">
    <oc r="W8">
      <f>W9+W10+W12+W11</f>
    </oc>
    <nc r="W8"/>
  </rcc>
  <rcc rId="9200" sId="5">
    <oc r="X8">
      <f>X9+X10+X12+X11</f>
    </oc>
    <nc r="X8"/>
  </rcc>
  <rcc rId="9201" sId="5">
    <oc r="Y8">
      <f>Y9+Y10+Y12+Y11</f>
    </oc>
    <nc r="Y8"/>
  </rcc>
  <rcc rId="9202" sId="5">
    <oc r="Z8">
      <f>Z9+Z10+Z12+Z11</f>
    </oc>
    <nc r="Z8"/>
  </rcc>
  <rcc rId="9203" sId="5">
    <oc r="AA8">
      <f>AA9+AA10+AA12+AA11</f>
    </oc>
    <nc r="AA8"/>
  </rcc>
  <rcc rId="9204" sId="5">
    <oc r="AB8">
      <f>AB9+AB10+AB12+AB11</f>
    </oc>
    <nc r="AB8"/>
  </rcc>
  <rcc rId="9205" sId="5">
    <oc r="AC8">
      <f>AC9+AC10+AC12+AC11</f>
    </oc>
    <nc r="AC8"/>
  </rcc>
  <rcc rId="9206" sId="5">
    <oc r="AD8">
      <f>AD9+AD10+AD12+AD11</f>
    </oc>
    <nc r="AD8"/>
  </rcc>
  <rcc rId="9207" sId="5">
    <oc r="AE8">
      <f>AE9+AE10+AE12+AE11</f>
    </oc>
    <nc r="AE8"/>
  </rcc>
  <rcc rId="9208" sId="5">
    <oc r="AF8">
      <f>AF9+AF10+AF12+AF11</f>
    </oc>
    <nc r="AF8"/>
  </rcc>
  <rcc rId="9209" sId="5">
    <oc r="AG8">
      <f>AG9+AG10+AG12+AG11</f>
    </oc>
    <nc r="AG8"/>
  </rcc>
  <rcc rId="9210" sId="5">
    <oc r="C9" t="inlineStr">
      <is>
        <t>федеральный бюджет</t>
      </is>
    </oc>
    <nc r="C9"/>
  </rcc>
  <rcc rId="9211" sId="5">
    <oc r="D9">
      <f>J9+L9+N9+P9+R9+T9+V9+X9+Z9+AB9+AD9+AF9</f>
    </oc>
    <nc r="D9"/>
  </rcc>
  <rcc rId="9212" sId="5">
    <oc r="E9">
      <f>J9</f>
    </oc>
    <nc r="E9"/>
  </rcc>
  <rcc rId="9213" sId="5">
    <oc r="F9">
      <f>G9</f>
    </oc>
    <nc r="F9"/>
  </rcc>
  <rcc rId="9214" sId="5">
    <oc r="G9">
      <f>K9+M9+O9+Q9+S9+U9+W9+Y9+AA9+AC9+AE9+AG9</f>
    </oc>
    <nc r="G9"/>
  </rcc>
  <rcc rId="9215" sId="5">
    <oc r="H9">
      <f>IFERROR(G9/D9*100,0)</f>
    </oc>
    <nc r="H9"/>
  </rcc>
  <rcc rId="9216" sId="5">
    <oc r="I9">
      <f>IFERROR(G9/E9*100,0)</f>
    </oc>
    <nc r="I9"/>
  </rcc>
  <rcc rId="9217" sId="5">
    <oc r="J9">
      <f>J15+J61+J77+J83</f>
    </oc>
    <nc r="J9"/>
  </rcc>
  <rcc rId="9218" sId="5">
    <oc r="K9">
      <f>K15+K61+K77+K83</f>
    </oc>
    <nc r="K9"/>
  </rcc>
  <rcc rId="9219" sId="5">
    <oc r="L9">
      <f>L15+L61+L77+L83</f>
    </oc>
    <nc r="L9"/>
  </rcc>
  <rcc rId="9220" sId="5">
    <oc r="M9">
      <f>M15+M61+M77+M83</f>
    </oc>
    <nc r="M9"/>
  </rcc>
  <rcc rId="9221" sId="5">
    <oc r="N9">
      <f>N15+N61+N77+N83</f>
    </oc>
    <nc r="N9"/>
  </rcc>
  <rcc rId="9222" sId="5">
    <oc r="O9">
      <f>O15+O61+O77+O83</f>
    </oc>
    <nc r="O9"/>
  </rcc>
  <rcc rId="9223" sId="5">
    <oc r="P9">
      <f>P15+P61+P77+P83</f>
    </oc>
    <nc r="P9"/>
  </rcc>
  <rcc rId="9224" sId="5">
    <oc r="Q9">
      <f>Q15+Q61+Q77+Q83</f>
    </oc>
    <nc r="Q9"/>
  </rcc>
  <rcc rId="9225" sId="5">
    <oc r="R9">
      <f>R15+R61+R77+R83</f>
    </oc>
    <nc r="R9"/>
  </rcc>
  <rcc rId="9226" sId="5">
    <oc r="S9">
      <f>S15+S61+S77+S83</f>
    </oc>
    <nc r="S9"/>
  </rcc>
  <rcc rId="9227" sId="5">
    <oc r="T9">
      <f>T15+T61+T77+T83</f>
    </oc>
    <nc r="T9"/>
  </rcc>
  <rcc rId="9228" sId="5">
    <oc r="U9">
      <f>U15+U61+U77+U83</f>
    </oc>
    <nc r="U9"/>
  </rcc>
  <rcc rId="9229" sId="5">
    <oc r="V9">
      <f>V15+V61+V77+V83</f>
    </oc>
    <nc r="V9"/>
  </rcc>
  <rcc rId="9230" sId="5">
    <oc r="W9">
      <f>W15+W61+W77+W83</f>
    </oc>
    <nc r="W9"/>
  </rcc>
  <rcc rId="9231" sId="5">
    <oc r="X9">
      <f>X15+X61+X77+X83</f>
    </oc>
    <nc r="X9"/>
  </rcc>
  <rcc rId="9232" sId="5">
    <oc r="Y9">
      <f>Y15+Y61+Y77+Y83</f>
    </oc>
    <nc r="Y9"/>
  </rcc>
  <rcc rId="9233" sId="5">
    <oc r="Z9">
      <f>Z15+Z61+Z77+Z83</f>
    </oc>
    <nc r="Z9"/>
  </rcc>
  <rcc rId="9234" sId="5">
    <oc r="AA9">
      <f>AA15+AA61+AA77+AA83</f>
    </oc>
    <nc r="AA9"/>
  </rcc>
  <rcc rId="9235" sId="5">
    <oc r="AB9">
      <f>AB15+AB61+AB77+AB83</f>
    </oc>
    <nc r="AB9"/>
  </rcc>
  <rcc rId="9236" sId="5">
    <oc r="AC9">
      <f>AC15+AC61+AC77+AC83</f>
    </oc>
    <nc r="AC9"/>
  </rcc>
  <rcc rId="9237" sId="5">
    <oc r="AD9">
      <f>AD15+AD61+AD77+AD83</f>
    </oc>
    <nc r="AD9"/>
  </rcc>
  <rcc rId="9238" sId="5">
    <oc r="AE9">
      <f>AE15+AE61+AE77+AE83</f>
    </oc>
    <nc r="AE9"/>
  </rcc>
  <rcc rId="9239" sId="5">
    <oc r="AF9">
      <f>AF15+AF61+AF77+AF83</f>
    </oc>
    <nc r="AF9"/>
  </rcc>
  <rcc rId="9240" sId="5">
    <oc r="AG9">
      <f>AG15+AG61+AG77+AG83</f>
    </oc>
    <nc r="AG9"/>
  </rcc>
  <rcc rId="9241" sId="5">
    <oc r="C10" t="inlineStr">
      <is>
        <t>бюджет автономного округа</t>
      </is>
    </oc>
    <nc r="C10"/>
  </rcc>
  <rcc rId="9242" sId="5">
    <oc r="D10">
      <f>J10+L10+N10+P10+R10+T10+V10+X10+Z10+AB10+AD10+AF10</f>
    </oc>
    <nc r="D10"/>
  </rcc>
  <rcc rId="9243" sId="5">
    <oc r="E10">
      <f>J10</f>
    </oc>
    <nc r="E10"/>
  </rcc>
  <rcc rId="9244" sId="5">
    <oc r="F10">
      <f>G10</f>
    </oc>
    <nc r="F10"/>
  </rcc>
  <rcc rId="9245" sId="5">
    <oc r="G10">
      <f>K10+M10+O10+Q10+S10+U10+W10+Y10+AA10+AC10+AE10+AG10</f>
    </oc>
    <nc r="G10"/>
  </rcc>
  <rcc rId="9246" sId="5">
    <oc r="H10">
      <f>IFERROR(G10/D10*100,0)</f>
    </oc>
    <nc r="H10"/>
  </rcc>
  <rcc rId="9247" sId="5">
    <oc r="I10">
      <f>IFERROR(G10/E10*100,0)</f>
    </oc>
    <nc r="I10"/>
  </rcc>
  <rcc rId="9248" sId="5">
    <oc r="J10">
      <f>J16+J62+J78+J84</f>
    </oc>
    <nc r="J10"/>
  </rcc>
  <rcc rId="9249" sId="5">
    <oc r="K10">
      <f>K16+K62+K78+K84</f>
    </oc>
    <nc r="K10"/>
  </rcc>
  <rcc rId="9250" sId="5">
    <oc r="L10">
      <f>L16+L62+L78+L84</f>
    </oc>
    <nc r="L10"/>
  </rcc>
  <rcc rId="9251" sId="5">
    <oc r="M10">
      <f>M16+M62+M78+M84</f>
    </oc>
    <nc r="M10"/>
  </rcc>
  <rcc rId="9252" sId="5">
    <oc r="N10">
      <f>N16+N62+N78+N84</f>
    </oc>
    <nc r="N10"/>
  </rcc>
  <rcc rId="9253" sId="5">
    <oc r="O10">
      <f>O16+O62+O78+O84</f>
    </oc>
    <nc r="O10"/>
  </rcc>
  <rcc rId="9254" sId="5">
    <oc r="P10">
      <f>P16+P62+P78+P84</f>
    </oc>
    <nc r="P10"/>
  </rcc>
  <rcc rId="9255" sId="5">
    <oc r="Q10">
      <f>Q16+Q62+Q78+Q84</f>
    </oc>
    <nc r="Q10"/>
  </rcc>
  <rcc rId="9256" sId="5">
    <oc r="R10">
      <f>R16+R62+R78+R84</f>
    </oc>
    <nc r="R10"/>
  </rcc>
  <rcc rId="9257" sId="5">
    <oc r="S10">
      <f>S16+S62+S78+S84</f>
    </oc>
    <nc r="S10"/>
  </rcc>
  <rcc rId="9258" sId="5">
    <oc r="T10">
      <f>T16+T62+T78+T84</f>
    </oc>
    <nc r="T10"/>
  </rcc>
  <rcc rId="9259" sId="5">
    <oc r="U10">
      <f>U16+U62+U78+U84</f>
    </oc>
    <nc r="U10"/>
  </rcc>
  <rcc rId="9260" sId="5">
    <oc r="V10">
      <f>V16+V62+V78+V84</f>
    </oc>
    <nc r="V10"/>
  </rcc>
  <rcc rId="9261" sId="5">
    <oc r="W10">
      <f>W16+W62+W78+W84</f>
    </oc>
    <nc r="W10"/>
  </rcc>
  <rcc rId="9262" sId="5">
    <oc r="X10">
      <f>X16+X62+X78+X84</f>
    </oc>
    <nc r="X10"/>
  </rcc>
  <rcc rId="9263" sId="5">
    <oc r="Y10">
      <f>Y16+Y62+Y78+Y84</f>
    </oc>
    <nc r="Y10"/>
  </rcc>
  <rcc rId="9264" sId="5">
    <oc r="Z10">
      <f>Z16+Z62+Z78+Z84</f>
    </oc>
    <nc r="Z10"/>
  </rcc>
  <rcc rId="9265" sId="5">
    <oc r="AA10">
      <f>AA16+AA62+AA78+AA84</f>
    </oc>
    <nc r="AA10"/>
  </rcc>
  <rcc rId="9266" sId="5">
    <oc r="AB10">
      <f>AB16+AB62+AB78+AB84</f>
    </oc>
    <nc r="AB10"/>
  </rcc>
  <rcc rId="9267" sId="5">
    <oc r="AC10">
      <f>AC16+AC62+AC78+AC84</f>
    </oc>
    <nc r="AC10"/>
  </rcc>
  <rcc rId="9268" sId="5">
    <oc r="AD10">
      <f>AD16+AD62+AD78+AD84</f>
    </oc>
    <nc r="AD10"/>
  </rcc>
  <rcc rId="9269" sId="5">
    <oc r="AE10">
      <f>AE16+AE62+AE78+AE84</f>
    </oc>
    <nc r="AE10"/>
  </rcc>
  <rcc rId="9270" sId="5">
    <oc r="AF10">
      <f>AF16+AF62+AF78+AF84</f>
    </oc>
    <nc r="AF10"/>
  </rcc>
  <rcc rId="9271" sId="5">
    <oc r="AG10">
      <f>AG16+AG62+AG78+AG84</f>
    </oc>
    <nc r="AG10"/>
  </rcc>
  <rcc rId="9272" sId="5">
    <oc r="C11" t="inlineStr">
      <is>
        <t>бюджет города Когалыма</t>
      </is>
    </oc>
    <nc r="C11"/>
  </rcc>
  <rcc rId="9273" sId="5">
    <oc r="D11">
      <f>J11+L11+N11+P11+R11+T11+V11+X11+Z11+AB11+AD11+AF11</f>
    </oc>
    <nc r="D11"/>
  </rcc>
  <rcc rId="9274" sId="5">
    <oc r="E11">
      <f>J11</f>
    </oc>
    <nc r="E11"/>
  </rcc>
  <rcc rId="9275" sId="5">
    <oc r="F11">
      <f>G11</f>
    </oc>
    <nc r="F11"/>
  </rcc>
  <rcc rId="9276" sId="5">
    <oc r="G11">
      <f>K11+M11+O11+Q11+S11+U11+W11+Y11+AA11+AC11+AE11+AG11</f>
    </oc>
    <nc r="G11"/>
  </rcc>
  <rcc rId="9277" sId="5">
    <oc r="H11">
      <f>IFERROR(G11/D11*100,0)</f>
    </oc>
    <nc r="H11"/>
  </rcc>
  <rcc rId="9278" sId="5">
    <oc r="I11">
      <f>IFERROR(G11/E11*100,0)</f>
    </oc>
    <nc r="I11"/>
  </rcc>
  <rcc rId="9279" sId="5">
    <oc r="J11">
      <f>J17+J63+J79+J85</f>
    </oc>
    <nc r="J11"/>
  </rcc>
  <rcc rId="9280" sId="5">
    <oc r="K11">
      <f>K17+K63+K79+K85</f>
    </oc>
    <nc r="K11"/>
  </rcc>
  <rcc rId="9281" sId="5">
    <oc r="L11">
      <f>L17+L63+L79+L85</f>
    </oc>
    <nc r="L11"/>
  </rcc>
  <rcc rId="9282" sId="5">
    <oc r="M11">
      <f>M17+M63+M79+M85</f>
    </oc>
    <nc r="M11"/>
  </rcc>
  <rcc rId="9283" sId="5">
    <oc r="N11">
      <f>N17+N63+N79+N85</f>
    </oc>
    <nc r="N11"/>
  </rcc>
  <rcc rId="9284" sId="5">
    <oc r="O11">
      <f>O17+O63+O79+O85</f>
    </oc>
    <nc r="O11"/>
  </rcc>
  <rcc rId="9285" sId="5">
    <oc r="P11">
      <f>P17+P63+P79+P85</f>
    </oc>
    <nc r="P11"/>
  </rcc>
  <rcc rId="9286" sId="5">
    <oc r="Q11">
      <f>Q17+Q63+Q79+Q85</f>
    </oc>
    <nc r="Q11"/>
  </rcc>
  <rcc rId="9287" sId="5">
    <oc r="R11">
      <f>R17+R63+R79+R85</f>
    </oc>
    <nc r="R11"/>
  </rcc>
  <rcc rId="9288" sId="5">
    <oc r="S11">
      <f>S17+S63+S79+S85</f>
    </oc>
    <nc r="S11"/>
  </rcc>
  <rcc rId="9289" sId="5">
    <oc r="T11">
      <f>T17+T63+T79+T85</f>
    </oc>
    <nc r="T11"/>
  </rcc>
  <rcc rId="9290" sId="5">
    <oc r="U11">
      <f>U17+U63+U79+U85</f>
    </oc>
    <nc r="U11"/>
  </rcc>
  <rcc rId="9291" sId="5">
    <oc r="V11">
      <f>V17+V63+V79+V85</f>
    </oc>
    <nc r="V11"/>
  </rcc>
  <rcc rId="9292" sId="5">
    <oc r="W11">
      <f>W17+W63+W79+W85</f>
    </oc>
    <nc r="W11"/>
  </rcc>
  <rcc rId="9293" sId="5">
    <oc r="X11">
      <f>X17+X63+X79+X85</f>
    </oc>
    <nc r="X11"/>
  </rcc>
  <rcc rId="9294" sId="5">
    <oc r="Y11">
      <f>Y17+Y63+Y79+Y85</f>
    </oc>
    <nc r="Y11"/>
  </rcc>
  <rcc rId="9295" sId="5">
    <oc r="Z11">
      <f>Z17+Z63+Z79+Z85</f>
    </oc>
    <nc r="Z11"/>
  </rcc>
  <rcc rId="9296" sId="5">
    <oc r="AA11">
      <f>AA17+AA63+AA79+AA85</f>
    </oc>
    <nc r="AA11"/>
  </rcc>
  <rcc rId="9297" sId="5">
    <oc r="AB11">
      <f>AB17+AB63+AB79+AB85</f>
    </oc>
    <nc r="AB11"/>
  </rcc>
  <rcc rId="9298" sId="5">
    <oc r="AC11">
      <f>AC17+AC63+AC79+AC85</f>
    </oc>
    <nc r="AC11"/>
  </rcc>
  <rcc rId="9299" sId="5">
    <oc r="AD11">
      <f>AD17+AD63+AD79+AD85</f>
    </oc>
    <nc r="AD11"/>
  </rcc>
  <rcc rId="9300" sId="5">
    <oc r="AE11">
      <f>AE17+AE63+AE79+AE85</f>
    </oc>
    <nc r="AE11"/>
  </rcc>
  <rcc rId="9301" sId="5">
    <oc r="AF11">
      <f>AF17+AF63+AF79+AF85</f>
    </oc>
    <nc r="AF11"/>
  </rcc>
  <rcc rId="9302" sId="5">
    <oc r="AG11">
      <f>AG17+AG63+AG79+AG85</f>
    </oc>
    <nc r="AG11"/>
  </rcc>
  <rcc rId="9303" sId="5">
    <oc r="C12" t="inlineStr">
      <is>
        <t>внебюджетные источики</t>
      </is>
    </oc>
    <nc r="C12"/>
  </rcc>
  <rcc rId="9304" sId="5">
    <oc r="D12">
      <f>J12+L12+N12+P12+R12+T12+V12+X12+Z12+AB12+AD12+AF12</f>
    </oc>
    <nc r="D12"/>
  </rcc>
  <rcc rId="9305" sId="5">
    <oc r="E12">
      <f>J12</f>
    </oc>
    <nc r="E12"/>
  </rcc>
  <rcc rId="9306" sId="5">
    <oc r="F12">
      <f>G12</f>
    </oc>
    <nc r="F12"/>
  </rcc>
  <rcc rId="9307" sId="5">
    <oc r="G12">
      <f>K12+M12+O12+Q12+S12+U12+W12+Y12+AA12+AC12+AE12+AG12</f>
    </oc>
    <nc r="G12"/>
  </rcc>
  <rcc rId="9308" sId="5">
    <oc r="H12">
      <f>IFERROR(G12/D12*100,0)</f>
    </oc>
    <nc r="H12"/>
  </rcc>
  <rcc rId="9309" sId="5">
    <oc r="I12">
      <f>IFERROR(G12/E12*100,0)</f>
    </oc>
    <nc r="I12"/>
  </rcc>
  <rcc rId="9310" sId="5">
    <oc r="J12">
      <f>J18+J64+J80</f>
    </oc>
    <nc r="J12"/>
  </rcc>
  <rcc rId="9311" sId="5">
    <oc r="K12">
      <f>K18+K64+K80</f>
    </oc>
    <nc r="K12"/>
  </rcc>
  <rcc rId="9312" sId="5">
    <oc r="L12">
      <f>L18+L64+L80</f>
    </oc>
    <nc r="L12"/>
  </rcc>
  <rcc rId="9313" sId="5">
    <oc r="M12">
      <f>M18+M64+M80</f>
    </oc>
    <nc r="M12"/>
  </rcc>
  <rcc rId="9314" sId="5">
    <oc r="N12">
      <f>N18+N64+N80</f>
    </oc>
    <nc r="N12"/>
  </rcc>
  <rcc rId="9315" sId="5">
    <oc r="O12">
      <f>O18+O64+O80</f>
    </oc>
    <nc r="O12"/>
  </rcc>
  <rcc rId="9316" sId="5">
    <oc r="P12">
      <f>P18+P64+P80</f>
    </oc>
    <nc r="P12"/>
  </rcc>
  <rcc rId="9317" sId="5">
    <oc r="Q12">
      <f>Q18+Q64+Q80</f>
    </oc>
    <nc r="Q12"/>
  </rcc>
  <rcc rId="9318" sId="5">
    <oc r="R12">
      <f>R18+R64+R80</f>
    </oc>
    <nc r="R12"/>
  </rcc>
  <rcc rId="9319" sId="5">
    <oc r="S12">
      <f>S18+S64+S80</f>
    </oc>
    <nc r="S12"/>
  </rcc>
  <rcc rId="9320" sId="5">
    <oc r="T12">
      <f>T18+T64+T80</f>
    </oc>
    <nc r="T12"/>
  </rcc>
  <rcc rId="9321" sId="5">
    <oc r="U12">
      <f>U18+U64+U80</f>
    </oc>
    <nc r="U12"/>
  </rcc>
  <rcc rId="9322" sId="5">
    <oc r="V12">
      <f>V18+V64+V80</f>
    </oc>
    <nc r="V12"/>
  </rcc>
  <rcc rId="9323" sId="5">
    <oc r="W12">
      <f>W18+W64+W80</f>
    </oc>
    <nc r="W12"/>
  </rcc>
  <rcc rId="9324" sId="5">
    <oc r="X12">
      <f>X18+X64+X80</f>
    </oc>
    <nc r="X12"/>
  </rcc>
  <rcc rId="9325" sId="5">
    <oc r="Y12">
      <f>Y18+Y64+Y80</f>
    </oc>
    <nc r="Y12"/>
  </rcc>
  <rcc rId="9326" sId="5">
    <oc r="Z12">
      <f>Z18+Z64+Z80</f>
    </oc>
    <nc r="Z12"/>
  </rcc>
  <rcc rId="9327" sId="5">
    <oc r="AA12">
      <f>AA18+AA64+AA80</f>
    </oc>
    <nc r="AA12"/>
  </rcc>
  <rcc rId="9328" sId="5">
    <oc r="AB12">
      <f>AB18+AB64+AB80</f>
    </oc>
    <nc r="AB12"/>
  </rcc>
  <rcc rId="9329" sId="5">
    <oc r="AC12">
      <f>AC18+AC64+AC80</f>
    </oc>
    <nc r="AC12"/>
  </rcc>
  <rcc rId="9330" sId="5">
    <oc r="AD12">
      <f>AD18+AD64+AD80</f>
    </oc>
    <nc r="AD12"/>
  </rcc>
  <rcc rId="9331" sId="5">
    <oc r="AE12">
      <f>AE18+AE64+AE80</f>
    </oc>
    <nc r="AE12"/>
  </rcc>
  <rcc rId="9332" sId="5">
    <oc r="AF12">
      <f>AF18+AF64+AF80</f>
    </oc>
    <nc r="AF12"/>
  </rcc>
  <rcc rId="9333" sId="5">
    <oc r="AG12">
      <f>AG18+AG64+AG80</f>
    </oc>
    <nc r="AG12"/>
  </rcc>
  <rcc rId="9334" sId="5">
    <oc r="A13" t="inlineStr">
      <is>
        <t>1.</t>
      </is>
    </oc>
    <nc r="A13"/>
  </rcc>
  <rcc rId="9335" sId="5">
    <oc r="B13" t="inlineStr">
      <is>
        <t>Направление «Модернизация и развитие учреждений и организаций культуры»</t>
      </is>
    </oc>
    <nc r="B13"/>
  </rcc>
  <rcc rId="9336" sId="5">
    <oc r="A14" t="inlineStr">
      <is>
        <t>1.1.</t>
      </is>
    </oc>
    <nc r="A14"/>
  </rcc>
  <rcc rId="9337" sId="5">
    <oc r="B14" t="inlineStr">
      <is>
        <t>Комплекс процессных мероприятий «Развитие физической культуры, массового и детско-юношеского спорта», в том числе:</t>
      </is>
    </oc>
    <nc r="B14"/>
  </rcc>
  <rcc rId="9338" sId="5">
    <oc r="C14" t="inlineStr">
      <is>
        <t>Всего</t>
      </is>
    </oc>
    <nc r="C14"/>
  </rcc>
  <rcc rId="9339" sId="5">
    <oc r="D14">
      <f>D15+D17+D18+D16</f>
    </oc>
    <nc r="D14"/>
  </rcc>
  <rcc rId="9340" sId="5">
    <oc r="E14">
      <f>E15+E17+E18+E16</f>
    </oc>
    <nc r="E14"/>
  </rcc>
  <rcc rId="9341" sId="5">
    <oc r="F14">
      <f>F15+F17+F18+F16</f>
    </oc>
    <nc r="F14"/>
  </rcc>
  <rcc rId="9342" sId="5">
    <oc r="G14">
      <f>G15+G17+G18+G16</f>
    </oc>
    <nc r="G14"/>
  </rcc>
  <rcc rId="9343" sId="5">
    <oc r="H14">
      <f>IFERROR(G14/D14*100,0)</f>
    </oc>
    <nc r="H14"/>
  </rcc>
  <rcc rId="9344" sId="5">
    <oc r="I14">
      <f>IFERROR(G14/E14*100,0)</f>
    </oc>
    <nc r="I14"/>
  </rcc>
  <rcc rId="9345" sId="5">
    <oc r="J14">
      <f>J15+J16+J17+J18</f>
    </oc>
    <nc r="J14"/>
  </rcc>
  <rcc rId="9346" sId="5">
    <oc r="K14">
      <f>K15+K16+K17+K18</f>
    </oc>
    <nc r="K14"/>
  </rcc>
  <rcc rId="9347" sId="5">
    <oc r="L14">
      <f>L15+L16+L17+L18</f>
    </oc>
    <nc r="L14"/>
  </rcc>
  <rcc rId="9348" sId="5">
    <oc r="M14">
      <f>M15+M16+M17+M18</f>
    </oc>
    <nc r="M14"/>
  </rcc>
  <rcc rId="9349" sId="5">
    <oc r="N14">
      <f>N15+N16+N17+N18</f>
    </oc>
    <nc r="N14"/>
  </rcc>
  <rcc rId="9350" sId="5">
    <oc r="O14">
      <f>O15+O16+O17+O18</f>
    </oc>
    <nc r="O14"/>
  </rcc>
  <rcc rId="9351" sId="5">
    <oc r="P14">
      <f>P15+P16+P17+P18</f>
    </oc>
    <nc r="P14"/>
  </rcc>
  <rcc rId="9352" sId="5">
    <oc r="Q14">
      <f>Q15+Q16+Q17+Q18</f>
    </oc>
    <nc r="Q14"/>
  </rcc>
  <rcc rId="9353" sId="5">
    <oc r="R14">
      <f>R15+R16+R17+R18</f>
    </oc>
    <nc r="R14"/>
  </rcc>
  <rcc rId="9354" sId="5">
    <oc r="S14">
      <f>S15+S16+S17+S18</f>
    </oc>
    <nc r="S14"/>
  </rcc>
  <rcc rId="9355" sId="5">
    <oc r="T14">
      <f>T15+T16+T17+T18</f>
    </oc>
    <nc r="T14"/>
  </rcc>
  <rcc rId="9356" sId="5">
    <oc r="U14">
      <f>U15+U16+U17+U18</f>
    </oc>
    <nc r="U14"/>
  </rcc>
  <rcc rId="9357" sId="5">
    <oc r="V14">
      <f>V15+V16+V17+V18</f>
    </oc>
    <nc r="V14"/>
  </rcc>
  <rcc rId="9358" sId="5">
    <oc r="W14">
      <f>W15+W16+W17+W18</f>
    </oc>
    <nc r="W14"/>
  </rcc>
  <rcc rId="9359" sId="5">
    <oc r="X14">
      <f>X15+X16+X17+X18</f>
    </oc>
    <nc r="X14"/>
  </rcc>
  <rcc rId="9360" sId="5">
    <oc r="Y14">
      <f>Y15+Y16+Y17+Y18</f>
    </oc>
    <nc r="Y14"/>
  </rcc>
  <rcc rId="9361" sId="5">
    <oc r="Z14">
      <f>Z15+Z16+Z17+Z18</f>
    </oc>
    <nc r="Z14"/>
  </rcc>
  <rcc rId="9362" sId="5">
    <oc r="AA14">
      <f>AA15+AA16+AA17+AA18</f>
    </oc>
    <nc r="AA14"/>
  </rcc>
  <rcc rId="9363" sId="5">
    <oc r="AB14">
      <f>AB15+AB16+AB17+AB18</f>
    </oc>
    <nc r="AB14"/>
  </rcc>
  <rcc rId="9364" sId="5">
    <oc r="AC14">
      <f>AC15+AC16+AC17+AC18</f>
    </oc>
    <nc r="AC14"/>
  </rcc>
  <rcc rId="9365" sId="5">
    <oc r="AD14">
      <f>AD15+AD16+AD17+AD18</f>
    </oc>
    <nc r="AD14"/>
  </rcc>
  <rcc rId="9366" sId="5">
    <oc r="AE14">
      <f>AE15+AE16+AE17+AE18</f>
    </oc>
    <nc r="AE14"/>
  </rcc>
  <rcc rId="9367" sId="5">
    <oc r="AF14">
      <f>AF15+AF16+AF17+AF18</f>
    </oc>
    <nc r="AF14"/>
  </rcc>
  <rcc rId="9368" sId="5">
    <oc r="AG14">
      <f>AG15+AG16+AG17+AG18</f>
    </oc>
    <nc r="AG14"/>
  </rcc>
  <rcc rId="9369" sId="5">
    <oc r="C15" t="inlineStr">
      <is>
        <t>федеральный бюджет</t>
      </is>
    </oc>
    <nc r="C15"/>
  </rcc>
  <rcc rId="9370" sId="5">
    <oc r="D15">
      <f>SUM(J15,L15,N15,P15,R15,T15,V15,X15,Z15,AB15,AD15,AF15)</f>
    </oc>
    <nc r="D15"/>
  </rcc>
  <rcc rId="9371" sId="5">
    <oc r="E15">
      <f>J15</f>
    </oc>
    <nc r="E15"/>
  </rcc>
  <rcc rId="9372" sId="5">
    <oc r="F15">
      <f>G15</f>
    </oc>
    <nc r="F15"/>
  </rcc>
  <rcc rId="9373" sId="5">
    <oc r="G15">
      <f>SUM(K15,M15,O15,Q15,S15,U15,W15,Y15,AA15,AC15,AE15,AG15)</f>
    </oc>
    <nc r="G15"/>
  </rcc>
  <rcc rId="9374" sId="5">
    <oc r="H15">
      <f>IFERROR(G15/D15*100,0)</f>
    </oc>
    <nc r="H15"/>
  </rcc>
  <rcc rId="9375" sId="5">
    <oc r="I15">
      <f>IFERROR(G15/E15*100,0)</f>
    </oc>
    <nc r="I15"/>
  </rcc>
  <rcc rId="9376" sId="5">
    <oc r="J15">
      <f>J20+J55</f>
    </oc>
    <nc r="J15"/>
  </rcc>
  <rcc rId="9377" sId="5">
    <oc r="K15">
      <f>K20+K55</f>
    </oc>
    <nc r="K15"/>
  </rcc>
  <rcc rId="9378" sId="5">
    <oc r="L15">
      <f>L20+L55</f>
    </oc>
    <nc r="L15"/>
  </rcc>
  <rcc rId="9379" sId="5">
    <oc r="M15">
      <f>M20+M55</f>
    </oc>
    <nc r="M15"/>
  </rcc>
  <rcc rId="9380" sId="5">
    <oc r="N15">
      <f>N20+N55</f>
    </oc>
    <nc r="N15"/>
  </rcc>
  <rcc rId="9381" sId="5">
    <oc r="O15">
      <f>O20+O55</f>
    </oc>
    <nc r="O15"/>
  </rcc>
  <rcc rId="9382" sId="5">
    <oc r="P15">
      <f>P20+P55</f>
    </oc>
    <nc r="P15"/>
  </rcc>
  <rcc rId="9383" sId="5">
    <oc r="Q15">
      <f>Q20+Q55</f>
    </oc>
    <nc r="Q15"/>
  </rcc>
  <rcc rId="9384" sId="5">
    <oc r="R15">
      <f>R20+R55</f>
    </oc>
    <nc r="R15"/>
  </rcc>
  <rcc rId="9385" sId="5">
    <oc r="S15">
      <f>S20+S55</f>
    </oc>
    <nc r="S15"/>
  </rcc>
  <rcc rId="9386" sId="5">
    <oc r="T15">
      <f>T20+T55</f>
    </oc>
    <nc r="T15"/>
  </rcc>
  <rcc rId="9387" sId="5">
    <oc r="U15">
      <f>U20+U55</f>
    </oc>
    <nc r="U15"/>
  </rcc>
  <rcc rId="9388" sId="5">
    <oc r="V15">
      <f>V20+V55</f>
    </oc>
    <nc r="V15"/>
  </rcc>
  <rcc rId="9389" sId="5">
    <oc r="W15">
      <f>W20+W55</f>
    </oc>
    <nc r="W15"/>
  </rcc>
  <rcc rId="9390" sId="5">
    <oc r="X15">
      <f>X20+X55</f>
    </oc>
    <nc r="X15"/>
  </rcc>
  <rcc rId="9391" sId="5">
    <oc r="Y15">
      <f>Y20+Y55</f>
    </oc>
    <nc r="Y15"/>
  </rcc>
  <rcc rId="9392" sId="5">
    <oc r="Z15">
      <f>Z20+Z55</f>
    </oc>
    <nc r="Z15"/>
  </rcc>
  <rcc rId="9393" sId="5">
    <oc r="AA15">
      <f>AA20+AA55</f>
    </oc>
    <nc r="AA15"/>
  </rcc>
  <rcc rId="9394" sId="5">
    <oc r="AB15">
      <f>AB20+AB55</f>
    </oc>
    <nc r="AB15"/>
  </rcc>
  <rcc rId="9395" sId="5">
    <oc r="AC15">
      <f>AC20+AC55</f>
    </oc>
    <nc r="AC15"/>
  </rcc>
  <rcc rId="9396" sId="5">
    <oc r="AD15">
      <f>AD20+AD55</f>
    </oc>
    <nc r="AD15"/>
  </rcc>
  <rcc rId="9397" sId="5">
    <oc r="AE15">
      <f>AE20+AE55</f>
    </oc>
    <nc r="AE15"/>
  </rcc>
  <rcc rId="9398" sId="5">
    <oc r="AF15">
      <f>AF20+AF55</f>
    </oc>
    <nc r="AF15"/>
  </rcc>
  <rcc rId="9399" sId="5">
    <oc r="AG15">
      <f>AG20+AG55</f>
    </oc>
    <nc r="AG15"/>
  </rcc>
  <rcc rId="9400" sId="5">
    <oc r="C16" t="inlineStr">
      <is>
        <t>бюджет автономного округа</t>
      </is>
    </oc>
    <nc r="C16"/>
  </rcc>
  <rcc rId="9401" sId="5">
    <oc r="D16">
      <f>SUM(J16,L16,N16,P16,R16,T16,V16,X16,Z16,AB16,AD16,AF16)</f>
    </oc>
    <nc r="D16"/>
  </rcc>
  <rcc rId="9402" sId="5">
    <oc r="E16">
      <f>J16</f>
    </oc>
    <nc r="E16"/>
  </rcc>
  <rcc rId="9403" sId="5">
    <oc r="F16">
      <f>G16</f>
    </oc>
    <nc r="F16"/>
  </rcc>
  <rcc rId="9404" sId="5">
    <oc r="G16">
      <f>SUM(K16,M16,O16,Q16,S16,U16,W16,Y16,AA16,AC16,AE16,AG16)</f>
    </oc>
    <nc r="G16"/>
  </rcc>
  <rcc rId="9405" sId="5">
    <oc r="H16">
      <f>IFERROR(G16/D16*100,0)</f>
    </oc>
    <nc r="H16"/>
  </rcc>
  <rcc rId="9406" sId="5">
    <oc r="I16">
      <f>IFERROR(G16/E16*100,0)</f>
    </oc>
    <nc r="I16"/>
  </rcc>
  <rcc rId="9407" sId="5">
    <oc r="J16">
      <f>J21+J56</f>
    </oc>
    <nc r="J16"/>
  </rcc>
  <rcc rId="9408" sId="5">
    <oc r="K16">
      <f>K21+K56</f>
    </oc>
    <nc r="K16"/>
  </rcc>
  <rcc rId="9409" sId="5">
    <oc r="L16">
      <f>L21+L56</f>
    </oc>
    <nc r="L16"/>
  </rcc>
  <rcc rId="9410" sId="5">
    <oc r="M16">
      <f>M21+M56</f>
    </oc>
    <nc r="M16"/>
  </rcc>
  <rcc rId="9411" sId="5">
    <oc r="N16">
      <f>N21+N56</f>
    </oc>
    <nc r="N16"/>
  </rcc>
  <rcc rId="9412" sId="5">
    <oc r="O16">
      <f>O21+O56</f>
    </oc>
    <nc r="O16"/>
  </rcc>
  <rcc rId="9413" sId="5">
    <oc r="P16">
      <f>P21+P56</f>
    </oc>
    <nc r="P16"/>
  </rcc>
  <rcc rId="9414" sId="5">
    <oc r="Q16">
      <f>Q21+Q56</f>
    </oc>
    <nc r="Q16"/>
  </rcc>
  <rcc rId="9415" sId="5">
    <oc r="R16">
      <f>R21+R56</f>
    </oc>
    <nc r="R16"/>
  </rcc>
  <rcc rId="9416" sId="5">
    <oc r="S16">
      <f>S21+S56</f>
    </oc>
    <nc r="S16"/>
  </rcc>
  <rcc rId="9417" sId="5">
    <oc r="T16">
      <f>T21+T56</f>
    </oc>
    <nc r="T16"/>
  </rcc>
  <rcc rId="9418" sId="5">
    <oc r="U16">
      <f>U21+U56</f>
    </oc>
    <nc r="U16"/>
  </rcc>
  <rcc rId="9419" sId="5">
    <oc r="V16">
      <f>V21+V56</f>
    </oc>
    <nc r="V16"/>
  </rcc>
  <rcc rId="9420" sId="5">
    <oc r="W16">
      <f>W21+W56</f>
    </oc>
    <nc r="W16"/>
  </rcc>
  <rcc rId="9421" sId="5">
    <oc r="X16">
      <f>X21+X56</f>
    </oc>
    <nc r="X16"/>
  </rcc>
  <rcc rId="9422" sId="5">
    <oc r="Y16">
      <f>Y21+Y56</f>
    </oc>
    <nc r="Y16"/>
  </rcc>
  <rcc rId="9423" sId="5">
    <oc r="Z16">
      <f>Z21+Z56</f>
    </oc>
    <nc r="Z16"/>
  </rcc>
  <rcc rId="9424" sId="5">
    <oc r="AA16">
      <f>AA21+AA56</f>
    </oc>
    <nc r="AA16"/>
  </rcc>
  <rcc rId="9425" sId="5">
    <oc r="AB16">
      <f>AB21+AB56</f>
    </oc>
    <nc r="AB16"/>
  </rcc>
  <rcc rId="9426" sId="5">
    <oc r="AC16">
      <f>AC21+AC56</f>
    </oc>
    <nc r="AC16"/>
  </rcc>
  <rcc rId="9427" sId="5">
    <oc r="AD16">
      <f>AD21+AD56</f>
    </oc>
    <nc r="AD16"/>
  </rcc>
  <rcc rId="9428" sId="5">
    <oc r="AE16">
      <f>AE21+AE56</f>
    </oc>
    <nc r="AE16"/>
  </rcc>
  <rcc rId="9429" sId="5">
    <oc r="AF16">
      <f>AF21+AF56</f>
    </oc>
    <nc r="AF16"/>
  </rcc>
  <rcc rId="9430" sId="5">
    <oc r="AG16">
      <f>AG21+AG56</f>
    </oc>
    <nc r="AG16"/>
  </rcc>
  <rcc rId="9431" sId="5">
    <oc r="C17" t="inlineStr">
      <is>
        <t>бюджет города Когалыма</t>
      </is>
    </oc>
    <nc r="C17"/>
  </rcc>
  <rcc rId="9432" sId="5">
    <oc r="D17">
      <f>SUM(J17,L17,N17,P17,R17,T17,V17,X17,Z17,AB17,AD17,AF17)</f>
    </oc>
    <nc r="D17"/>
  </rcc>
  <rcc rId="9433" sId="5">
    <oc r="E17">
      <f>J17</f>
    </oc>
    <nc r="E17"/>
  </rcc>
  <rcc rId="9434" sId="5">
    <oc r="F17">
      <f>G17</f>
    </oc>
    <nc r="F17"/>
  </rcc>
  <rcc rId="9435" sId="5">
    <oc r="G17">
      <f>SUM(K17,M17,O17,Q17,S17,U17,W17,Y17,AA17,AC17,AE17,AG17)</f>
    </oc>
    <nc r="G17"/>
  </rcc>
  <rcc rId="9436" sId="5">
    <oc r="H17">
      <f>IFERROR(G17/D17*100,0)</f>
    </oc>
    <nc r="H17"/>
  </rcc>
  <rcc rId="9437" sId="5">
    <oc r="I17">
      <f>IFERROR(G17/E17*100,0)</f>
    </oc>
    <nc r="I17"/>
  </rcc>
  <rcc rId="9438" sId="5">
    <oc r="J17">
      <f>J22+J57</f>
    </oc>
    <nc r="J17"/>
  </rcc>
  <rcc rId="9439" sId="5">
    <oc r="K17">
      <f>K22+K57</f>
    </oc>
    <nc r="K17"/>
  </rcc>
  <rcc rId="9440" sId="5">
    <oc r="L17">
      <f>L22+L57</f>
    </oc>
    <nc r="L17"/>
  </rcc>
  <rcc rId="9441" sId="5">
    <oc r="M17">
      <f>M22+M57</f>
    </oc>
    <nc r="M17"/>
  </rcc>
  <rcc rId="9442" sId="5">
    <oc r="N17">
      <f>N22+N57</f>
    </oc>
    <nc r="N17"/>
  </rcc>
  <rcc rId="9443" sId="5">
    <oc r="O17">
      <f>O22+O57</f>
    </oc>
    <nc r="O17"/>
  </rcc>
  <rcc rId="9444" sId="5">
    <oc r="P17">
      <f>P22+P57</f>
    </oc>
    <nc r="P17"/>
  </rcc>
  <rcc rId="9445" sId="5">
    <oc r="Q17">
      <f>Q22+Q57</f>
    </oc>
    <nc r="Q17"/>
  </rcc>
  <rcc rId="9446" sId="5">
    <oc r="R17">
      <f>R22+R57</f>
    </oc>
    <nc r="R17"/>
  </rcc>
  <rcc rId="9447" sId="5">
    <oc r="S17">
      <f>S22+S57</f>
    </oc>
    <nc r="S17"/>
  </rcc>
  <rcc rId="9448" sId="5">
    <oc r="T17">
      <f>T22+T57</f>
    </oc>
    <nc r="T17"/>
  </rcc>
  <rcc rId="9449" sId="5">
    <oc r="U17">
      <f>U22+U57</f>
    </oc>
    <nc r="U17"/>
  </rcc>
  <rcc rId="9450" sId="5">
    <oc r="V17">
      <f>V22+V57</f>
    </oc>
    <nc r="V17"/>
  </rcc>
  <rcc rId="9451" sId="5">
    <oc r="W17">
      <f>W22+W57</f>
    </oc>
    <nc r="W17"/>
  </rcc>
  <rcc rId="9452" sId="5">
    <oc r="X17">
      <f>X22+X57</f>
    </oc>
    <nc r="X17"/>
  </rcc>
  <rcc rId="9453" sId="5">
    <oc r="Y17">
      <f>Y22+Y57</f>
    </oc>
    <nc r="Y17"/>
  </rcc>
  <rcc rId="9454" sId="5">
    <oc r="Z17">
      <f>Z22+Z57</f>
    </oc>
    <nc r="Z17"/>
  </rcc>
  <rcc rId="9455" sId="5">
    <oc r="AA17">
      <f>AA22+AA57</f>
    </oc>
    <nc r="AA17"/>
  </rcc>
  <rcc rId="9456" sId="5">
    <oc r="AB17">
      <f>AB22+AB57</f>
    </oc>
    <nc r="AB17"/>
  </rcc>
  <rcc rId="9457" sId="5">
    <oc r="AC17">
      <f>AC22+AC57</f>
    </oc>
    <nc r="AC17"/>
  </rcc>
  <rcc rId="9458" sId="5">
    <oc r="AD17">
      <f>AD22+AD57</f>
    </oc>
    <nc r="AD17"/>
  </rcc>
  <rcc rId="9459" sId="5">
    <oc r="AE17">
      <f>AE22+AE57</f>
    </oc>
    <nc r="AE17"/>
  </rcc>
  <rcc rId="9460" sId="5">
    <oc r="AF17">
      <f>AF22+AF57</f>
    </oc>
    <nc r="AF17"/>
  </rcc>
  <rcc rId="9461" sId="5">
    <oc r="AG17">
      <f>AG22+AG57</f>
    </oc>
    <nc r="AG17"/>
  </rcc>
  <rcc rId="9462" sId="5">
    <oc r="C18" t="inlineStr">
      <is>
        <t>внебюджетные источники финансирования</t>
      </is>
    </oc>
    <nc r="C18"/>
  </rcc>
  <rcc rId="9463" sId="5">
    <oc r="D18">
      <f>SUM(J18,L18,N18,P18,R18,T18,V18,X18,Z18,AB18,AD18,AF18)</f>
    </oc>
    <nc r="D18"/>
  </rcc>
  <rcc rId="9464" sId="5">
    <oc r="E18">
      <f>J18</f>
    </oc>
    <nc r="E18"/>
  </rcc>
  <rcc rId="9465" sId="5">
    <oc r="F18">
      <f>G18</f>
    </oc>
    <nc r="F18"/>
  </rcc>
  <rcc rId="9466" sId="5">
    <oc r="G18">
      <f>SUM(K18,M18,O18,Q18,S18,U18,W18,Y18,AA18,AC18,AE18,AG18)</f>
    </oc>
    <nc r="G18"/>
  </rcc>
  <rcc rId="9467" sId="5">
    <oc r="H18">
      <f>IFERROR(G18/D18*100,0)</f>
    </oc>
    <nc r="H18"/>
  </rcc>
  <rcc rId="9468" sId="5">
    <oc r="I18">
      <f>IFERROR(G18/E18*100,0)</f>
    </oc>
    <nc r="I18"/>
  </rcc>
  <rcc rId="9469" sId="5">
    <oc r="J18">
      <f>J23+J58</f>
    </oc>
    <nc r="J18"/>
  </rcc>
  <rcc rId="9470" sId="5">
    <oc r="K18">
      <f>K23+K58</f>
    </oc>
    <nc r="K18"/>
  </rcc>
  <rcc rId="9471" sId="5">
    <oc r="L18">
      <f>L23+L58</f>
    </oc>
    <nc r="L18"/>
  </rcc>
  <rcc rId="9472" sId="5">
    <oc r="M18">
      <f>M23+M58</f>
    </oc>
    <nc r="M18"/>
  </rcc>
  <rcc rId="9473" sId="5">
    <oc r="N18">
      <f>N23+N58</f>
    </oc>
    <nc r="N18"/>
  </rcc>
  <rcc rId="9474" sId="5">
    <oc r="O18">
      <f>O23+O58</f>
    </oc>
    <nc r="O18"/>
  </rcc>
  <rcc rId="9475" sId="5">
    <oc r="P18">
      <f>P23+P58</f>
    </oc>
    <nc r="P18"/>
  </rcc>
  <rcc rId="9476" sId="5">
    <oc r="Q18">
      <f>Q23+Q58</f>
    </oc>
    <nc r="Q18"/>
  </rcc>
  <rcc rId="9477" sId="5">
    <oc r="R18">
      <f>R23+R58</f>
    </oc>
    <nc r="R18"/>
  </rcc>
  <rcc rId="9478" sId="5">
    <oc r="S18">
      <f>S23+S58</f>
    </oc>
    <nc r="S18"/>
  </rcc>
  <rcc rId="9479" sId="5">
    <oc r="T18">
      <f>T23+T58</f>
    </oc>
    <nc r="T18"/>
  </rcc>
  <rcc rId="9480" sId="5">
    <oc r="U18">
      <f>U23+U58</f>
    </oc>
    <nc r="U18"/>
  </rcc>
  <rcc rId="9481" sId="5">
    <oc r="V18">
      <f>V23+V58</f>
    </oc>
    <nc r="V18"/>
  </rcc>
  <rcc rId="9482" sId="5">
    <oc r="W18">
      <f>W23+W58</f>
    </oc>
    <nc r="W18"/>
  </rcc>
  <rcc rId="9483" sId="5">
    <oc r="X18">
      <f>X23+X58</f>
    </oc>
    <nc r="X18"/>
  </rcc>
  <rcc rId="9484" sId="5">
    <oc r="Y18">
      <f>Y23+Y58</f>
    </oc>
    <nc r="Y18"/>
  </rcc>
  <rcc rId="9485" sId="5">
    <oc r="Z18">
      <f>Z23+Z58</f>
    </oc>
    <nc r="Z18"/>
  </rcc>
  <rcc rId="9486" sId="5">
    <oc r="AA18">
      <f>AA23+AA58</f>
    </oc>
    <nc r="AA18"/>
  </rcc>
  <rcc rId="9487" sId="5">
    <oc r="AB18">
      <f>AB23+AB58</f>
    </oc>
    <nc r="AB18"/>
  </rcc>
  <rcc rId="9488" sId="5">
    <oc r="AC18">
      <f>AC23+AC58</f>
    </oc>
    <nc r="AC18"/>
  </rcc>
  <rcc rId="9489" sId="5">
    <oc r="AD18">
      <f>AD23+AD58</f>
    </oc>
    <nc r="AD18"/>
  </rcc>
  <rcc rId="9490" sId="5">
    <oc r="AE18">
      <f>AE23+AE58</f>
    </oc>
    <nc r="AE18"/>
  </rcc>
  <rcc rId="9491" sId="5">
    <oc r="AF18">
      <f>AF23+AF58</f>
    </oc>
    <nc r="AF18"/>
  </rcc>
  <rcc rId="9492" sId="5">
    <oc r="AG18">
      <f>AG23+AG58</f>
    </oc>
    <nc r="AG18"/>
  </rcc>
  <rcc rId="9493" sId="5">
    <oc r="A19" t="inlineStr">
      <is>
        <t>1.1.1.</t>
      </is>
    </oc>
    <nc r="A19"/>
  </rcc>
  <rcc rId="9494" sId="5">
    <oc r="B19" t="inlineStr">
      <is>
        <t>Мероприятие (результат) "Реализованы мероприятия по развитию физической культуры и спорта", в том чисе:</t>
      </is>
    </oc>
    <nc r="B19"/>
  </rcc>
  <rcc rId="9495" sId="5">
    <oc r="C19" t="inlineStr">
      <is>
        <t>Всего</t>
      </is>
    </oc>
    <nc r="C19"/>
  </rcc>
  <rcc rId="9496" sId="5">
    <oc r="D19">
      <f>D20+D21+D22+D23</f>
    </oc>
    <nc r="D19"/>
  </rcc>
  <rcc rId="9497" sId="5">
    <oc r="E19">
      <f>E20+E21+E22+E23</f>
    </oc>
    <nc r="E19"/>
  </rcc>
  <rcc rId="9498" sId="5">
    <oc r="F19">
      <f>F20+F21+F22+F23</f>
    </oc>
    <nc r="F19"/>
  </rcc>
  <rcc rId="9499" sId="5">
    <oc r="G19">
      <f>G20+G21+G22+G23</f>
    </oc>
    <nc r="G19"/>
  </rcc>
  <rcc rId="9500" sId="5">
    <oc r="H19">
      <f>IFERROR(G19/D19*100,0)</f>
    </oc>
    <nc r="H19"/>
  </rcc>
  <rcc rId="9501" sId="5">
    <oc r="I19">
      <f>IFERROR(G19/E19*100,0)</f>
    </oc>
    <nc r="I19"/>
  </rcc>
  <rcc rId="9502" sId="5">
    <oc r="J19">
      <f>J20+J21+J22+J23</f>
    </oc>
    <nc r="J19"/>
  </rcc>
  <rcc rId="9503" sId="5">
    <oc r="K19">
      <f>K20+K21+K22+K23</f>
    </oc>
    <nc r="K19"/>
  </rcc>
  <rcc rId="9504" sId="5">
    <oc r="L19">
      <f>L20+L21+L22+L23</f>
    </oc>
    <nc r="L19"/>
  </rcc>
  <rcc rId="9505" sId="5">
    <oc r="M19">
      <f>M20+M21+M22+M23</f>
    </oc>
    <nc r="M19"/>
  </rcc>
  <rcc rId="9506" sId="5">
    <oc r="N19">
      <f>N20+N21+N22+N23</f>
    </oc>
    <nc r="N19"/>
  </rcc>
  <rcc rId="9507" sId="5">
    <oc r="O19">
      <f>O20+O21+O22+O23</f>
    </oc>
    <nc r="O19"/>
  </rcc>
  <rcc rId="9508" sId="5">
    <oc r="P19">
      <f>P20+P21+P22+P23</f>
    </oc>
    <nc r="P19"/>
  </rcc>
  <rcc rId="9509" sId="5">
    <oc r="Q19">
      <f>Q20+Q21+Q22+Q23</f>
    </oc>
    <nc r="Q19"/>
  </rcc>
  <rcc rId="9510" sId="5">
    <oc r="R19">
      <f>R20+R21+R22+R23</f>
    </oc>
    <nc r="R19"/>
  </rcc>
  <rcc rId="9511" sId="5">
    <oc r="S19">
      <f>S20+S21+S22+S23</f>
    </oc>
    <nc r="S19"/>
  </rcc>
  <rcc rId="9512" sId="5">
    <oc r="T19">
      <f>T20+T21+T22+T23</f>
    </oc>
    <nc r="T19"/>
  </rcc>
  <rcc rId="9513" sId="5">
    <oc r="U19">
      <f>U20+U21+U22+U23</f>
    </oc>
    <nc r="U19"/>
  </rcc>
  <rcc rId="9514" sId="5">
    <oc r="V19">
      <f>V20+V21+V22+V23</f>
    </oc>
    <nc r="V19"/>
  </rcc>
  <rcc rId="9515" sId="5">
    <oc r="W19">
      <f>W20+W21+W22+W23</f>
    </oc>
    <nc r="W19"/>
  </rcc>
  <rcc rId="9516" sId="5">
    <oc r="X19">
      <f>X20+X21+X22+X23</f>
    </oc>
    <nc r="X19"/>
  </rcc>
  <rcc rId="9517" sId="5">
    <oc r="Y19">
      <f>Y20+Y21+Y22+Y23</f>
    </oc>
    <nc r="Y19"/>
  </rcc>
  <rcc rId="9518" sId="5">
    <oc r="Z19">
      <f>Z20+Z21+Z22+Z23</f>
    </oc>
    <nc r="Z19"/>
  </rcc>
  <rcc rId="9519" sId="5">
    <oc r="AA19">
      <f>AA20+AA21+AA22+AA23</f>
    </oc>
    <nc r="AA19"/>
  </rcc>
  <rcc rId="9520" sId="5">
    <oc r="AB19">
      <f>AB20+AB21+AB22+AB23</f>
    </oc>
    <nc r="AB19"/>
  </rcc>
  <rcc rId="9521" sId="5">
    <oc r="AC19">
      <f>AC20+AC21+AC22+AC23</f>
    </oc>
    <nc r="AC19"/>
  </rcc>
  <rcc rId="9522" sId="5">
    <oc r="AD19">
      <f>AD20+AD21+AD22+AD23</f>
    </oc>
    <nc r="AD19"/>
  </rcc>
  <rcc rId="9523" sId="5">
    <oc r="AE19">
      <f>AE20+AE21+AE22+AE23</f>
    </oc>
    <nc r="AE19"/>
  </rcc>
  <rcc rId="9524" sId="5">
    <oc r="AF19">
      <f>AF20+AF21+AF22+AF23</f>
    </oc>
    <nc r="AF19"/>
  </rcc>
  <rcc rId="9525" sId="5">
    <oc r="AG19">
      <f>AG20+AG21+AG22+AG23</f>
    </oc>
    <nc r="AG19"/>
  </rcc>
  <rcc rId="9526" sId="5">
    <oc r="C20" t="inlineStr">
      <is>
        <t>федеральный бюджет</t>
      </is>
    </oc>
    <nc r="C20"/>
  </rcc>
  <rcc rId="9527" sId="5">
    <oc r="D20">
      <f>SUM(J20,L20,N20,P20,R20,T20,V20,X20,Z20,AB20,AD20,AF20)</f>
    </oc>
    <nc r="D20"/>
  </rcc>
  <rcc rId="9528" sId="5">
    <oc r="E20">
      <f>J20</f>
    </oc>
    <nc r="E20"/>
  </rcc>
  <rcc rId="9529" sId="5">
    <oc r="F20">
      <f>G20</f>
    </oc>
    <nc r="F20"/>
  </rcc>
  <rcc rId="9530" sId="5">
    <oc r="G20">
      <f>SUM(K20,M20,O20,Q20,S20,U20,W20,Y20,AA20,AC20,AE20,AG20)</f>
    </oc>
    <nc r="G20"/>
  </rcc>
  <rcc rId="9531" sId="5">
    <oc r="H20">
      <f>IFERROR(G20/D20*100,0)</f>
    </oc>
    <nc r="H20"/>
  </rcc>
  <rcc rId="9532" sId="5">
    <oc r="I20">
      <f>IFERROR(G20/E20*100,0)</f>
    </oc>
    <nc r="I20"/>
  </rcc>
  <rcc rId="9533" sId="5" numFmtId="4">
    <oc r="J20">
      <v>0</v>
    </oc>
    <nc r="J20"/>
  </rcc>
  <rcc rId="9534" sId="5" numFmtId="4">
    <oc r="K20">
      <v>0</v>
    </oc>
    <nc r="K20"/>
  </rcc>
  <rcc rId="9535" sId="5" numFmtId="4">
    <oc r="L20">
      <v>0</v>
    </oc>
    <nc r="L20"/>
  </rcc>
  <rcc rId="9536" sId="5" numFmtId="4">
    <oc r="M20">
      <v>0</v>
    </oc>
    <nc r="M20"/>
  </rcc>
  <rcc rId="9537" sId="5" numFmtId="4">
    <oc r="N20">
      <v>0</v>
    </oc>
    <nc r="N20"/>
  </rcc>
  <rcc rId="9538" sId="5" numFmtId="4">
    <oc r="O20">
      <v>0</v>
    </oc>
    <nc r="O20"/>
  </rcc>
  <rcc rId="9539" sId="5" numFmtId="4">
    <oc r="P20">
      <v>0</v>
    </oc>
    <nc r="P20"/>
  </rcc>
  <rcc rId="9540" sId="5" numFmtId="4">
    <oc r="Q20">
      <v>0</v>
    </oc>
    <nc r="Q20"/>
  </rcc>
  <rcc rId="9541" sId="5" numFmtId="4">
    <oc r="R20">
      <v>0</v>
    </oc>
    <nc r="R20"/>
  </rcc>
  <rcc rId="9542" sId="5" numFmtId="4">
    <oc r="S20">
      <v>0</v>
    </oc>
    <nc r="S20"/>
  </rcc>
  <rcc rId="9543" sId="5" numFmtId="4">
    <oc r="T20">
      <v>0</v>
    </oc>
    <nc r="T20"/>
  </rcc>
  <rcc rId="9544" sId="5" numFmtId="4">
    <oc r="U20">
      <v>0</v>
    </oc>
    <nc r="U20"/>
  </rcc>
  <rcc rId="9545" sId="5" numFmtId="4">
    <oc r="V20">
      <v>0</v>
    </oc>
    <nc r="V20"/>
  </rcc>
  <rcc rId="9546" sId="5" numFmtId="4">
    <oc r="W20">
      <v>0</v>
    </oc>
    <nc r="W20"/>
  </rcc>
  <rcc rId="9547" sId="5" numFmtId="4">
    <oc r="X20">
      <v>0</v>
    </oc>
    <nc r="X20"/>
  </rcc>
  <rcc rId="9548" sId="5" numFmtId="4">
    <oc r="Y20">
      <v>0</v>
    </oc>
    <nc r="Y20"/>
  </rcc>
  <rcc rId="9549" sId="5" numFmtId="4">
    <oc r="Z20">
      <v>0</v>
    </oc>
    <nc r="Z20"/>
  </rcc>
  <rcc rId="9550" sId="5" numFmtId="4">
    <oc r="AA20">
      <v>0</v>
    </oc>
    <nc r="AA20"/>
  </rcc>
  <rcc rId="9551" sId="5" numFmtId="4">
    <oc r="AB20">
      <v>0</v>
    </oc>
    <nc r="AB20"/>
  </rcc>
  <rcc rId="9552" sId="5" numFmtId="4">
    <oc r="AC20">
      <v>0</v>
    </oc>
    <nc r="AC20"/>
  </rcc>
  <rcc rId="9553" sId="5" numFmtId="4">
    <oc r="AD20">
      <v>0</v>
    </oc>
    <nc r="AD20"/>
  </rcc>
  <rcc rId="9554" sId="5" numFmtId="4">
    <oc r="AE20">
      <v>0</v>
    </oc>
    <nc r="AE20"/>
  </rcc>
  <rcc rId="9555" sId="5" numFmtId="4">
    <oc r="AF20">
      <v>0</v>
    </oc>
    <nc r="AF20"/>
  </rcc>
  <rcc rId="9556" sId="5">
    <oc r="AG20">
      <f>AG25+AG30+AG35+AG40+AG45+AG50</f>
    </oc>
    <nc r="AG20"/>
  </rcc>
  <rcc rId="9557" sId="5">
    <oc r="C21" t="inlineStr">
      <is>
        <t>бюджет автономного округа</t>
      </is>
    </oc>
    <nc r="C21"/>
  </rcc>
  <rcc rId="9558" sId="5">
    <oc r="D21">
      <f>SUM(J21,L21,N21,P21,R21,T21,V21,X21,Z21,AB21,AD21,AF21)</f>
    </oc>
    <nc r="D21"/>
  </rcc>
  <rcc rId="9559" sId="5">
    <oc r="E21">
      <f>J21</f>
    </oc>
    <nc r="E21"/>
  </rcc>
  <rcc rId="9560" sId="5">
    <oc r="F21">
      <f>G21</f>
    </oc>
    <nc r="F21"/>
  </rcc>
  <rcc rId="9561" sId="5">
    <oc r="G21">
      <f>SUM(K21,M21,O21,Q21,S21,U21,W21,Y21,AA21,AC21,AE21,AG21)</f>
    </oc>
    <nc r="G21"/>
  </rcc>
  <rcc rId="9562" sId="5">
    <oc r="H21">
      <f>IFERROR(G21/D21*100,0)</f>
    </oc>
    <nc r="H21"/>
  </rcc>
  <rcc rId="9563" sId="5">
    <oc r="I21">
      <f>IFERROR(G21/E21*100,0)</f>
    </oc>
    <nc r="I21"/>
  </rcc>
  <rcc rId="9564" sId="5">
    <oc r="J21">
      <f>J26+J31+J36+J41+J46+J51</f>
    </oc>
    <nc r="J21"/>
  </rcc>
  <rcc rId="9565" sId="5">
    <oc r="K21">
      <f>K26+K31+K36+K41+K46+K51</f>
    </oc>
    <nc r="K21"/>
  </rcc>
  <rcc rId="9566" sId="5">
    <oc r="L21">
      <f>L26+L31+L36+L41+L46+L51</f>
    </oc>
    <nc r="L21"/>
  </rcc>
  <rcc rId="9567" sId="5">
    <oc r="M21">
      <f>M26+M31+M36+M41+M46+M51</f>
    </oc>
    <nc r="M21"/>
  </rcc>
  <rcc rId="9568" sId="5">
    <oc r="N21">
      <f>N26+N31+N36+N41+N46+N51</f>
    </oc>
    <nc r="N21"/>
  </rcc>
  <rcc rId="9569" sId="5">
    <oc r="O21">
      <f>O26+O31+O36+O41+O46+O51</f>
    </oc>
    <nc r="O21"/>
  </rcc>
  <rcc rId="9570" sId="5">
    <oc r="P21">
      <f>P26+P31+P36+P41+P46+P51</f>
    </oc>
    <nc r="P21"/>
  </rcc>
  <rcc rId="9571" sId="5">
    <oc r="Q21">
      <f>Q26+Q31+Q36+Q41+Q46+Q51</f>
    </oc>
    <nc r="Q21"/>
  </rcc>
  <rcc rId="9572" sId="5">
    <oc r="R21">
      <f>R26+R31+R36+R41+R46+R51</f>
    </oc>
    <nc r="R21"/>
  </rcc>
  <rcc rId="9573" sId="5">
    <oc r="S21">
      <f>S26+S31+S36+S41+S46+S51</f>
    </oc>
    <nc r="S21"/>
  </rcc>
  <rcc rId="9574" sId="5">
    <oc r="T21">
      <f>T26+T31+T36+T41+T46+T51</f>
    </oc>
    <nc r="T21"/>
  </rcc>
  <rcc rId="9575" sId="5">
    <oc r="U21">
      <f>U26+U31+U36+U41+U46+U51</f>
    </oc>
    <nc r="U21"/>
  </rcc>
  <rcc rId="9576" sId="5">
    <oc r="V21">
      <f>V26+V31+V36+V41+V46+V51</f>
    </oc>
    <nc r="V21"/>
  </rcc>
  <rcc rId="9577" sId="5">
    <oc r="W21">
      <f>W26+W31+W36+W41+W46+W51</f>
    </oc>
    <nc r="W21"/>
  </rcc>
  <rcc rId="9578" sId="5">
    <oc r="X21">
      <f>X26+X31+X36+X41+X46+X51</f>
    </oc>
    <nc r="X21"/>
  </rcc>
  <rcc rId="9579" sId="5">
    <oc r="Y21">
      <f>Y26+Y31+Y36+Y41+Y46+Y51</f>
    </oc>
    <nc r="Y21"/>
  </rcc>
  <rcc rId="9580" sId="5">
    <oc r="Z21">
      <f>Z26+Z31+Z36+Z41+Z46+Z51</f>
    </oc>
    <nc r="Z21"/>
  </rcc>
  <rcc rId="9581" sId="5">
    <oc r="AA21">
      <f>AA26+AA31+AA36+AA41+AA46+AA51</f>
    </oc>
    <nc r="AA21"/>
  </rcc>
  <rcc rId="9582" sId="5">
    <oc r="AB21">
      <f>AB26+AB31+AB36+AB41+AB46+AB51</f>
    </oc>
    <nc r="AB21"/>
  </rcc>
  <rcc rId="9583" sId="5">
    <oc r="AC21">
      <f>AC26+AC31+AC36+AC41+AC46+AC51</f>
    </oc>
    <nc r="AC21"/>
  </rcc>
  <rcc rId="9584" sId="5">
    <oc r="AD21">
      <f>AD26+AD31+AD36+AD41+AD46+AD51</f>
    </oc>
    <nc r="AD21"/>
  </rcc>
  <rcc rId="9585" sId="5">
    <oc r="AE21">
      <f>AE26+AE31+AE36+AE41+AE46+AE51</f>
    </oc>
    <nc r="AE21"/>
  </rcc>
  <rcc rId="9586" sId="5">
    <oc r="AF21">
      <f>AF26+AF31+AF36+AF41+AF46+AF51</f>
    </oc>
    <nc r="AF21"/>
  </rcc>
  <rcc rId="9587" sId="5">
    <oc r="AG21">
      <f>AG26+AG31+AG36+AG41+AG46+AG51</f>
    </oc>
    <nc r="AG21"/>
  </rcc>
  <rcc rId="9588" sId="5">
    <oc r="C22" t="inlineStr">
      <is>
        <t>бюджет города Когалыма</t>
      </is>
    </oc>
    <nc r="C22"/>
  </rcc>
  <rcc rId="9589" sId="5">
    <oc r="D22">
      <f>SUM(J22,L22,N22,P22,R22,T22,V22,X22,Z22,AB22,AD22,AF22)</f>
    </oc>
    <nc r="D22"/>
  </rcc>
  <rcc rId="9590" sId="5">
    <oc r="E22">
      <f>J22</f>
    </oc>
    <nc r="E22"/>
  </rcc>
  <rcc rId="9591" sId="5">
    <oc r="F22">
      <f>G22</f>
    </oc>
    <nc r="F22"/>
  </rcc>
  <rcc rId="9592" sId="5">
    <oc r="G22">
      <f>SUM(K22,M22,O22,Q22,S22,U22,W22,Y22,AA22,AC22,AE22,AG22)</f>
    </oc>
    <nc r="G22"/>
  </rcc>
  <rcc rId="9593" sId="5">
    <oc r="H22">
      <f>IFERROR(G22/D22*100,0)</f>
    </oc>
    <nc r="H22"/>
  </rcc>
  <rcc rId="9594" sId="5">
    <oc r="I22">
      <f>IFERROR(G22/E22*100,0)</f>
    </oc>
    <nc r="I22"/>
  </rcc>
  <rcc rId="9595" sId="5">
    <oc r="J22">
      <f>J27+J32+J37+J42+J47+J52</f>
    </oc>
    <nc r="J22"/>
  </rcc>
  <rcc rId="9596" sId="5">
    <oc r="K22">
      <f>K27+K32+K37+K42+K47+K52</f>
    </oc>
    <nc r="K22"/>
  </rcc>
  <rcc rId="9597" sId="5">
    <oc r="L22">
      <f>L27+L32+L37+L42+L47+L52</f>
    </oc>
    <nc r="L22"/>
  </rcc>
  <rcc rId="9598" sId="5">
    <oc r="M22">
      <f>M27+M32+M37+M42+M47+M52</f>
    </oc>
    <nc r="M22"/>
  </rcc>
  <rcc rId="9599" sId="5">
    <oc r="N22">
      <f>N27+N32+N37+N42+N47+N52</f>
    </oc>
    <nc r="N22"/>
  </rcc>
  <rcc rId="9600" sId="5">
    <oc r="O22">
      <f>O27+O32+O37+O42+O47+O52</f>
    </oc>
    <nc r="O22"/>
  </rcc>
  <rcc rId="9601" sId="5">
    <oc r="P22">
      <f>P27+P32+P37+P42+P47+P52</f>
    </oc>
    <nc r="P22"/>
  </rcc>
  <rcc rId="9602" sId="5">
    <oc r="Q22">
      <f>Q27+Q32+Q37+Q42+Q47+Q52</f>
    </oc>
    <nc r="Q22"/>
  </rcc>
  <rcc rId="9603" sId="5">
    <oc r="R22">
      <f>R27+R32+R37+R42+R47+R52</f>
    </oc>
    <nc r="R22"/>
  </rcc>
  <rcc rId="9604" sId="5">
    <oc r="S22">
      <f>S27+S32+S37+S42+S47+S52</f>
    </oc>
    <nc r="S22"/>
  </rcc>
  <rcc rId="9605" sId="5">
    <oc r="T22">
      <f>T27+T32+T37+T42+T47+T52</f>
    </oc>
    <nc r="T22"/>
  </rcc>
  <rcc rId="9606" sId="5">
    <oc r="U22">
      <f>U27+U32+U37+U42+U47+U52</f>
    </oc>
    <nc r="U22"/>
  </rcc>
  <rcc rId="9607" sId="5">
    <oc r="V22">
      <f>V27+V32+V37+V42+V47+V52</f>
    </oc>
    <nc r="V22"/>
  </rcc>
  <rcc rId="9608" sId="5">
    <oc r="W22">
      <f>W27+W32+W37+W42+W47+W52</f>
    </oc>
    <nc r="W22"/>
  </rcc>
  <rcc rId="9609" sId="5">
    <oc r="X22">
      <f>X27+X32+X37+X42+X47+X52</f>
    </oc>
    <nc r="X22"/>
  </rcc>
  <rcc rId="9610" sId="5">
    <oc r="Y22">
      <f>Y27+Y32+Y37+Y42+Y47+Y52</f>
    </oc>
    <nc r="Y22"/>
  </rcc>
  <rcc rId="9611" sId="5">
    <oc r="Z22">
      <f>Z27+Z32+Z37+Z42+Z47+Z52</f>
    </oc>
    <nc r="Z22"/>
  </rcc>
  <rcc rId="9612" sId="5">
    <oc r="AA22">
      <f>AA27+AA32+AA37+AA42+AA47+AA52</f>
    </oc>
    <nc r="AA22"/>
  </rcc>
  <rcc rId="9613" sId="5">
    <oc r="AB22">
      <f>AB27+AB32+AB37+AB42+AB47+AB52</f>
    </oc>
    <nc r="AB22"/>
  </rcc>
  <rcc rId="9614" sId="5">
    <oc r="AC22">
      <f>AC27+AC32+AC37+AC42+AC47+AC52</f>
    </oc>
    <nc r="AC22"/>
  </rcc>
  <rcc rId="9615" sId="5">
    <oc r="AD22">
      <f>AD27+AD32+AD37+AD42+AD47+AD52</f>
    </oc>
    <nc r="AD22"/>
  </rcc>
  <rcc rId="9616" sId="5">
    <oc r="AE22">
      <f>AE27+AE32+AE37+AE42+AE47+AE52</f>
    </oc>
    <nc r="AE22"/>
  </rcc>
  <rcc rId="9617" sId="5">
    <oc r="AF22">
      <f>AF27+AF32+AF37+AF42+AF47+AF52</f>
    </oc>
    <nc r="AF22"/>
  </rcc>
  <rcc rId="9618" sId="5">
    <oc r="AG22">
      <f>AG27+AG32+AG37+AG42+AG47+AG52</f>
    </oc>
    <nc r="AG22"/>
  </rcc>
  <rcc rId="9619" sId="5">
    <oc r="C23" t="inlineStr">
      <is>
        <t>внебюджетные источники финансирования</t>
      </is>
    </oc>
    <nc r="C23"/>
  </rcc>
  <rcc rId="9620" sId="5">
    <oc r="D23">
      <f>SUM(J23,L23,N23,P23,R23,T23,V23,X23,Z23,AB23,AD23,AF23)</f>
    </oc>
    <nc r="D23"/>
  </rcc>
  <rcc rId="9621" sId="5">
    <oc r="E23">
      <f>J23</f>
    </oc>
    <nc r="E23"/>
  </rcc>
  <rcc rId="9622" sId="5">
    <oc r="F23">
      <f>G23</f>
    </oc>
    <nc r="F23"/>
  </rcc>
  <rcc rId="9623" sId="5">
    <oc r="G23">
      <f>SUM(K23,M23,O23,Q23,S23,U23,W23,Y23,AA23,AC23,AE23,AG23)</f>
    </oc>
    <nc r="G23"/>
  </rcc>
  <rcc rId="9624" sId="5">
    <oc r="H23">
      <f>IFERROR(G23/D23*100,0)</f>
    </oc>
    <nc r="H23"/>
  </rcc>
  <rcc rId="9625" sId="5">
    <oc r="I23">
      <f>IFERROR(G23/E23*100,0)</f>
    </oc>
    <nc r="I23"/>
  </rcc>
  <rcc rId="9626" sId="5">
    <oc r="J23">
      <f>J28+J33+J38+J43+J48+J53</f>
    </oc>
    <nc r="J23"/>
  </rcc>
  <rcc rId="9627" sId="5">
    <oc r="K23">
      <f>K28+K33+K38+K43+K48+K53</f>
    </oc>
    <nc r="K23"/>
  </rcc>
  <rcc rId="9628" sId="5">
    <oc r="L23">
      <f>L28+L33+L38+L43+L48+L53</f>
    </oc>
    <nc r="L23"/>
  </rcc>
  <rcc rId="9629" sId="5">
    <oc r="M23">
      <f>M28+M33+M38+M43+M48+M53</f>
    </oc>
    <nc r="M23"/>
  </rcc>
  <rcc rId="9630" sId="5">
    <oc r="N23">
      <f>N28+N33+N38+N43+N48+N53</f>
    </oc>
    <nc r="N23"/>
  </rcc>
  <rcc rId="9631" sId="5">
    <oc r="O23">
      <f>O28+O33+O38+O43+O48+O53</f>
    </oc>
    <nc r="O23"/>
  </rcc>
  <rcc rId="9632" sId="5">
    <oc r="P23">
      <f>P28+P33+P38+P43+P48+P53</f>
    </oc>
    <nc r="P23"/>
  </rcc>
  <rcc rId="9633" sId="5">
    <oc r="Q23">
      <f>Q28+Q33+Q38+Q43+Q48+Q53</f>
    </oc>
    <nc r="Q23"/>
  </rcc>
  <rcc rId="9634" sId="5">
    <oc r="R23">
      <f>R28+R33+R38+R43+R48+R53</f>
    </oc>
    <nc r="R23"/>
  </rcc>
  <rcc rId="9635" sId="5">
    <oc r="S23">
      <f>S28+S33+S38+S43+S48+S53</f>
    </oc>
    <nc r="S23"/>
  </rcc>
  <rcc rId="9636" sId="5">
    <oc r="T23">
      <f>T28+T33+T38+T43+T48+T53</f>
    </oc>
    <nc r="T23"/>
  </rcc>
  <rcc rId="9637" sId="5">
    <oc r="U23">
      <f>U28+U33+U38+U43+U48+U53</f>
    </oc>
    <nc r="U23"/>
  </rcc>
  <rcc rId="9638" sId="5">
    <oc r="V23">
      <f>V28+V33+V38+V43+V48+V53</f>
    </oc>
    <nc r="V23"/>
  </rcc>
  <rcc rId="9639" sId="5">
    <oc r="W23">
      <f>W28+W33+W38+W43+W48+W53</f>
    </oc>
    <nc r="W23"/>
  </rcc>
  <rcc rId="9640" sId="5">
    <oc r="X23">
      <f>X28+X33+X38+X43+X48+X53</f>
    </oc>
    <nc r="X23"/>
  </rcc>
  <rcc rId="9641" sId="5">
    <oc r="Y23">
      <f>Y28+Y33+Y38+Y43+Y48+Y53</f>
    </oc>
    <nc r="Y23"/>
  </rcc>
  <rcc rId="9642" sId="5">
    <oc r="Z23">
      <f>Z28+Z33+Z38+Z43+Z48+Z53</f>
    </oc>
    <nc r="Z23"/>
  </rcc>
  <rcc rId="9643" sId="5">
    <oc r="AA23">
      <f>AA28+AA33+AA38+AA43+AA48+AA53</f>
    </oc>
    <nc r="AA23"/>
  </rcc>
  <rcc rId="9644" sId="5">
    <oc r="AB23">
      <f>AB28+AB33+AB38+AB43+AB48+AB53</f>
    </oc>
    <nc r="AB23"/>
  </rcc>
  <rcc rId="9645" sId="5">
    <oc r="AC23">
      <f>AC28+AC33+AC38+AC43+AC48+AC53</f>
    </oc>
    <nc r="AC23"/>
  </rcc>
  <rcc rId="9646" sId="5">
    <oc r="AD23">
      <f>AD28+AD33+AD38+AD43+AD48+AD53</f>
    </oc>
    <nc r="AD23"/>
  </rcc>
  <rcc rId="9647" sId="5">
    <oc r="AE23">
      <f>AE28+AE33+AE38+AE43+AE48+AE53</f>
    </oc>
    <nc r="AE23"/>
  </rcc>
  <rcc rId="9648" sId="5">
    <oc r="AF23">
      <f>AF28+AF33+AF38+AF43+AF48+AF53</f>
    </oc>
    <nc r="AF23"/>
  </rcc>
  <rcc rId="9649" sId="5">
    <oc r="AG23">
      <f>AG28+AG33+AG38+AG43+AG48+AG53</f>
    </oc>
    <nc r="AG23"/>
  </rcc>
  <rcc rId="9650" sId="5">
    <oc r="B24" t="inlineStr">
      <is>
        <t>1.1.1. Организация и проведение спортивно-массовых мероприятий</t>
      </is>
    </oc>
    <nc r="B24"/>
  </rcc>
  <rcc rId="9651" sId="5">
    <oc r="C24" t="inlineStr">
      <is>
        <t>Всего</t>
      </is>
    </oc>
    <nc r="C24"/>
  </rcc>
  <rcc rId="9652" sId="5">
    <oc r="D24">
      <f>D25+D26+D27+D28</f>
    </oc>
    <nc r="D24"/>
  </rcc>
  <rcc rId="9653" sId="5">
    <oc r="E24">
      <f>E25+E26+E27+E28</f>
    </oc>
    <nc r="E24"/>
  </rcc>
  <rcc rId="9654" sId="5">
    <oc r="F24">
      <f>F25+F26+F27+F28</f>
    </oc>
    <nc r="F24"/>
  </rcc>
  <rcc rId="9655" sId="5">
    <oc r="G24">
      <f>G25+G26+G27+G28</f>
    </oc>
    <nc r="G24"/>
  </rcc>
  <rcc rId="9656" sId="5">
    <oc r="H24">
      <f>IFERROR(G24/D24*100,0)</f>
    </oc>
    <nc r="H24"/>
  </rcc>
  <rcc rId="9657" sId="5">
    <oc r="I24">
      <f>IFERROR(G24/E24*100,0)</f>
    </oc>
    <nc r="I24"/>
  </rcc>
  <rcc rId="9658" sId="5">
    <oc r="J24">
      <f>J25+J26+J27+J28</f>
    </oc>
    <nc r="J24"/>
  </rcc>
  <rcc rId="9659" sId="5">
    <oc r="K24">
      <f>K25+K26+K27+K28</f>
    </oc>
    <nc r="K24"/>
  </rcc>
  <rcc rId="9660" sId="5">
    <oc r="L24">
      <f>L25+L26+L27+L28</f>
    </oc>
    <nc r="L24"/>
  </rcc>
  <rcc rId="9661" sId="5">
    <oc r="M24">
      <f>M25+M26+M27+M28</f>
    </oc>
    <nc r="M24"/>
  </rcc>
  <rcc rId="9662" sId="5">
    <oc r="N24">
      <f>N25+N26+N27+N28</f>
    </oc>
    <nc r="N24"/>
  </rcc>
  <rcc rId="9663" sId="5">
    <oc r="O24">
      <f>O25+O26+O27+O28</f>
    </oc>
    <nc r="O24"/>
  </rcc>
  <rcc rId="9664" sId="5">
    <oc r="P24">
      <f>P25+P26+P27+P28</f>
    </oc>
    <nc r="P24"/>
  </rcc>
  <rcc rId="9665" sId="5">
    <oc r="Q24">
      <f>Q25+Q26+Q27+Q28</f>
    </oc>
    <nc r="Q24"/>
  </rcc>
  <rcc rId="9666" sId="5">
    <oc r="R24">
      <f>R25+R26+R27+R28</f>
    </oc>
    <nc r="R24"/>
  </rcc>
  <rcc rId="9667" sId="5">
    <oc r="S24">
      <f>S25+S26+S27+S28</f>
    </oc>
    <nc r="S24"/>
  </rcc>
  <rcc rId="9668" sId="5">
    <oc r="T24">
      <f>T25+T26+T27+T28</f>
    </oc>
    <nc r="T24"/>
  </rcc>
  <rcc rId="9669" sId="5">
    <oc r="U24">
      <f>U25+U26+U27+U28</f>
    </oc>
    <nc r="U24"/>
  </rcc>
  <rcc rId="9670" sId="5">
    <oc r="V24">
      <f>V25+V26+V27+V28</f>
    </oc>
    <nc r="V24"/>
  </rcc>
  <rcc rId="9671" sId="5">
    <oc r="W24">
      <f>W25+W26+W27+W28</f>
    </oc>
    <nc r="W24"/>
  </rcc>
  <rcc rId="9672" sId="5">
    <oc r="X24">
      <f>X25+X26+X27+X28</f>
    </oc>
    <nc r="X24"/>
  </rcc>
  <rcc rId="9673" sId="5">
    <oc r="Y24">
      <f>Y25+Y26+Y27+Y28</f>
    </oc>
    <nc r="Y24"/>
  </rcc>
  <rcc rId="9674" sId="5">
    <oc r="Z24">
      <f>Z25+Z26+Z27+Z28</f>
    </oc>
    <nc r="Z24"/>
  </rcc>
  <rcc rId="9675" sId="5">
    <oc r="AA24">
      <f>AA25+AA26+AA27+AA28</f>
    </oc>
    <nc r="AA24"/>
  </rcc>
  <rcc rId="9676" sId="5">
    <oc r="AB24">
      <f>AB25+AB26+AB27+AB28</f>
    </oc>
    <nc r="AB24"/>
  </rcc>
  <rcc rId="9677" sId="5">
    <oc r="AC24">
      <f>AC25+AC26+AC27+AC28</f>
    </oc>
    <nc r="AC24"/>
  </rcc>
  <rcc rId="9678" sId="5">
    <oc r="AD24">
      <f>AD25+AD26+AD27+AD28</f>
    </oc>
    <nc r="AD24"/>
  </rcc>
  <rcc rId="9679" sId="5">
    <oc r="AE24">
      <f>AE25+AE26+AE27+AE28</f>
    </oc>
    <nc r="AE24"/>
  </rcc>
  <rcc rId="9680" sId="5">
    <oc r="AF24">
      <f>AF25+AF26+AF27+AF28</f>
    </oc>
    <nc r="AF24"/>
  </rcc>
  <rcc rId="9681" sId="5">
    <oc r="AG24">
      <f>AG25+AG26+AG27+AG28</f>
    </oc>
    <nc r="AG24"/>
  </rcc>
  <rcc rId="9682" sId="5">
    <oc r="C25" t="inlineStr">
      <is>
        <t>федеральный бюджет</t>
      </is>
    </oc>
    <nc r="C25"/>
  </rcc>
  <rcc rId="9683" sId="5">
    <oc r="D25">
      <f>SUM(J25,L25,N25,P25,R25,T25,V25,X25,Z25,AB25,AD25,AF25)</f>
    </oc>
    <nc r="D25"/>
  </rcc>
  <rcc rId="9684" sId="5">
    <oc r="E25">
      <f>J25</f>
    </oc>
    <nc r="E25"/>
  </rcc>
  <rcc rId="9685" sId="5">
    <oc r="F25">
      <f>G25</f>
    </oc>
    <nc r="F25"/>
  </rcc>
  <rcc rId="9686" sId="5">
    <oc r="G25">
      <f>SUM(K25,M25,O25,Q25,S25,U25,W25,Y25,AA25,AC25,AE25,AG25)</f>
    </oc>
    <nc r="G25"/>
  </rcc>
  <rcc rId="9687" sId="5">
    <oc r="H25">
      <f>IFERROR(G25/D25*100,0)</f>
    </oc>
    <nc r="H25"/>
  </rcc>
  <rcc rId="9688" sId="5">
    <oc r="I25">
      <f>IFERROR(G25/E25*100,0)</f>
    </oc>
    <nc r="I25"/>
  </rcc>
  <rcc rId="9689" sId="5" numFmtId="4">
    <oc r="J25">
      <v>0</v>
    </oc>
    <nc r="J25"/>
  </rcc>
  <rcc rId="9690" sId="5" numFmtId="4">
    <oc r="K25">
      <v>0</v>
    </oc>
    <nc r="K25"/>
  </rcc>
  <rcc rId="9691" sId="5" numFmtId="4">
    <oc r="L25">
      <v>0</v>
    </oc>
    <nc r="L25"/>
  </rcc>
  <rcc rId="9692" sId="5" numFmtId="4">
    <oc r="M25">
      <v>0</v>
    </oc>
    <nc r="M25"/>
  </rcc>
  <rcc rId="9693" sId="5" numFmtId="4">
    <oc r="N25">
      <v>0</v>
    </oc>
    <nc r="N25"/>
  </rcc>
  <rcc rId="9694" sId="5" numFmtId="4">
    <oc r="O25">
      <v>0</v>
    </oc>
    <nc r="O25"/>
  </rcc>
  <rcc rId="9695" sId="5" numFmtId="4">
    <oc r="P25">
      <v>0</v>
    </oc>
    <nc r="P25"/>
  </rcc>
  <rcc rId="9696" sId="5" numFmtId="4">
    <oc r="Q25">
      <v>0</v>
    </oc>
    <nc r="Q25"/>
  </rcc>
  <rcc rId="9697" sId="5" numFmtId="4">
    <oc r="R25">
      <v>0</v>
    </oc>
    <nc r="R25"/>
  </rcc>
  <rcc rId="9698" sId="5" numFmtId="4">
    <oc r="S25">
      <v>0</v>
    </oc>
    <nc r="S25"/>
  </rcc>
  <rcc rId="9699" sId="5" numFmtId="4">
    <oc r="T25">
      <v>0</v>
    </oc>
    <nc r="T25"/>
  </rcc>
  <rcc rId="9700" sId="5" numFmtId="4">
    <oc r="U25">
      <v>0</v>
    </oc>
    <nc r="U25"/>
  </rcc>
  <rcc rId="9701" sId="5" numFmtId="4">
    <oc r="V25">
      <v>0</v>
    </oc>
    <nc r="V25"/>
  </rcc>
  <rcc rId="9702" sId="5" numFmtId="4">
    <oc r="W25">
      <v>0</v>
    </oc>
    <nc r="W25"/>
  </rcc>
  <rcc rId="9703" sId="5" numFmtId="4">
    <oc r="X25">
      <v>0</v>
    </oc>
    <nc r="X25"/>
  </rcc>
  <rcc rId="9704" sId="5" numFmtId="4">
    <oc r="Y25">
      <v>0</v>
    </oc>
    <nc r="Y25"/>
  </rcc>
  <rcc rId="9705" sId="5" numFmtId="4">
    <oc r="Z25">
      <v>0</v>
    </oc>
    <nc r="Z25"/>
  </rcc>
  <rcc rId="9706" sId="5" numFmtId="4">
    <oc r="AA25">
      <v>0</v>
    </oc>
    <nc r="AA25"/>
  </rcc>
  <rcc rId="9707" sId="5" numFmtId="4">
    <oc r="AB25">
      <v>0</v>
    </oc>
    <nc r="AB25"/>
  </rcc>
  <rcc rId="9708" sId="5" numFmtId="4">
    <oc r="AC25">
      <v>0</v>
    </oc>
    <nc r="AC25"/>
  </rcc>
  <rcc rId="9709" sId="5" numFmtId="4">
    <oc r="AD25">
      <v>0</v>
    </oc>
    <nc r="AD25"/>
  </rcc>
  <rcc rId="9710" sId="5" numFmtId="4">
    <oc r="AE25">
      <v>0</v>
    </oc>
    <nc r="AE25"/>
  </rcc>
  <rcc rId="9711" sId="5" numFmtId="4">
    <oc r="AF25">
      <v>0</v>
    </oc>
    <nc r="AF25"/>
  </rcc>
  <rcc rId="9712" sId="5" numFmtId="4">
    <oc r="AG25">
      <v>0</v>
    </oc>
    <nc r="AG25"/>
  </rcc>
  <rcc rId="9713" sId="5">
    <oc r="C26" t="inlineStr">
      <is>
        <t>бюджет автономного округа</t>
      </is>
    </oc>
    <nc r="C26"/>
  </rcc>
  <rcc rId="9714" sId="5">
    <oc r="D26">
      <f>SUM(J26,L26,N26,P26,R26,T26,V26,X26,Z26,AB26,AD26,AF26)</f>
    </oc>
    <nc r="D26"/>
  </rcc>
  <rcc rId="9715" sId="5">
    <oc r="E26">
      <f>J26</f>
    </oc>
    <nc r="E26"/>
  </rcc>
  <rcc rId="9716" sId="5">
    <oc r="F26">
      <f>G26</f>
    </oc>
    <nc r="F26"/>
  </rcc>
  <rcc rId="9717" sId="5">
    <oc r="G26">
      <f>SUM(K26,M26,O26,Q26,S26,U26,W26,Y26,AA26,AC26,AE26,AG26)</f>
    </oc>
    <nc r="G26"/>
  </rcc>
  <rcc rId="9718" sId="5">
    <oc r="H26">
      <f>IFERROR(G26/D26*100,0)</f>
    </oc>
    <nc r="H26"/>
  </rcc>
  <rcc rId="9719" sId="5">
    <oc r="I26">
      <f>IFERROR(G26/E26*100,0)</f>
    </oc>
    <nc r="I26"/>
  </rcc>
  <rcc rId="9720" sId="5" numFmtId="4">
    <oc r="J26">
      <v>0</v>
    </oc>
    <nc r="J26"/>
  </rcc>
  <rcc rId="9721" sId="5" numFmtId="4">
    <oc r="K26">
      <v>0</v>
    </oc>
    <nc r="K26"/>
  </rcc>
  <rcc rId="9722" sId="5" numFmtId="4">
    <oc r="L26">
      <v>0</v>
    </oc>
    <nc r="L26"/>
  </rcc>
  <rcc rId="9723" sId="5" numFmtId="4">
    <oc r="M26">
      <v>0</v>
    </oc>
    <nc r="M26"/>
  </rcc>
  <rcc rId="9724" sId="5" numFmtId="4">
    <oc r="N26">
      <v>0</v>
    </oc>
    <nc r="N26"/>
  </rcc>
  <rcc rId="9725" sId="5" numFmtId="4">
    <oc r="O26">
      <v>0</v>
    </oc>
    <nc r="O26"/>
  </rcc>
  <rcc rId="9726" sId="5" numFmtId="4">
    <oc r="P26">
      <v>0</v>
    </oc>
    <nc r="P26"/>
  </rcc>
  <rcc rId="9727" sId="5" numFmtId="4">
    <oc r="Q26">
      <v>0</v>
    </oc>
    <nc r="Q26"/>
  </rcc>
  <rcc rId="9728" sId="5" numFmtId="4">
    <oc r="R26">
      <v>0</v>
    </oc>
    <nc r="R26"/>
  </rcc>
  <rcc rId="9729" sId="5" numFmtId="4">
    <oc r="S26">
      <v>0</v>
    </oc>
    <nc r="S26"/>
  </rcc>
  <rcc rId="9730" sId="5" numFmtId="4">
    <oc r="T26">
      <v>0</v>
    </oc>
    <nc r="T26"/>
  </rcc>
  <rcc rId="9731" sId="5" numFmtId="4">
    <oc r="U26">
      <v>0</v>
    </oc>
    <nc r="U26"/>
  </rcc>
  <rcc rId="9732" sId="5" numFmtId="4">
    <oc r="V26">
      <v>0</v>
    </oc>
    <nc r="V26"/>
  </rcc>
  <rcc rId="9733" sId="5" numFmtId="4">
    <oc r="W26">
      <v>0</v>
    </oc>
    <nc r="W26"/>
  </rcc>
  <rcc rId="9734" sId="5" numFmtId="4">
    <oc r="X26">
      <v>0</v>
    </oc>
    <nc r="X26"/>
  </rcc>
  <rcc rId="9735" sId="5" numFmtId="4">
    <oc r="Y26">
      <v>0</v>
    </oc>
    <nc r="Y26"/>
  </rcc>
  <rcc rId="9736" sId="5" numFmtId="4">
    <oc r="Z26">
      <v>0</v>
    </oc>
    <nc r="Z26"/>
  </rcc>
  <rcc rId="9737" sId="5" numFmtId="4">
    <oc r="AA26">
      <v>0</v>
    </oc>
    <nc r="AA26"/>
  </rcc>
  <rcc rId="9738" sId="5" numFmtId="4">
    <oc r="AB26">
      <v>0</v>
    </oc>
    <nc r="AB26"/>
  </rcc>
  <rcc rId="9739" sId="5" numFmtId="4">
    <oc r="AC26">
      <v>0</v>
    </oc>
    <nc r="AC26"/>
  </rcc>
  <rcc rId="9740" sId="5" numFmtId="4">
    <oc r="AD26">
      <v>0</v>
    </oc>
    <nc r="AD26"/>
  </rcc>
  <rcc rId="9741" sId="5" numFmtId="4">
    <oc r="AE26">
      <v>0</v>
    </oc>
    <nc r="AE26"/>
  </rcc>
  <rcc rId="9742" sId="5" numFmtId="4">
    <oc r="AF26">
      <v>0</v>
    </oc>
    <nc r="AF26"/>
  </rcc>
  <rcc rId="9743" sId="5" numFmtId="4">
    <oc r="AG26">
      <v>0</v>
    </oc>
    <nc r="AG26"/>
  </rcc>
  <rcc rId="9744" sId="5">
    <oc r="C27" t="inlineStr">
      <is>
        <t>бюджет города Когалыма</t>
      </is>
    </oc>
    <nc r="C27"/>
  </rcc>
  <rcc rId="9745" sId="5">
    <oc r="D27">
      <f>SUM(J27,L27,N27,P27,R27,T27,V27,X27,Z27,AB27,AD27,AF27)</f>
    </oc>
    <nc r="D27"/>
  </rcc>
  <rcc rId="9746" sId="5">
    <oc r="E27">
      <f>J27</f>
    </oc>
    <nc r="E27"/>
  </rcc>
  <rcc rId="9747" sId="5">
    <oc r="F27">
      <f>G27</f>
    </oc>
    <nc r="F27"/>
  </rcc>
  <rcc rId="9748" sId="5">
    <oc r="G27">
      <f>SUM(K27,M27,O27,Q27,S27,U27,W27,Y27,AA27,AC27,AE27,AG27)</f>
    </oc>
    <nc r="G27"/>
  </rcc>
  <rcc rId="9749" sId="5">
    <oc r="H27">
      <f>IFERROR(G27/D27*100,0)</f>
    </oc>
    <nc r="H27"/>
  </rcc>
  <rcc rId="9750" sId="5">
    <oc r="I27">
      <f>IFERROR(G27/E27*100,0)</f>
    </oc>
    <nc r="I27"/>
  </rcc>
  <rcc rId="9751" sId="5" numFmtId="4">
    <oc r="J27">
      <v>138.387</v>
    </oc>
    <nc r="J27"/>
  </rcc>
  <rcc rId="9752" sId="5" numFmtId="4">
    <oc r="K27">
      <v>19.34</v>
    </oc>
    <nc r="K27"/>
  </rcc>
  <rcc rId="9753" sId="5" numFmtId="4">
    <oc r="L27">
      <v>741.22</v>
    </oc>
    <nc r="L27"/>
  </rcc>
  <rcc rId="9754" sId="5" numFmtId="4">
    <oc r="M27">
      <v>113.09</v>
    </oc>
    <nc r="M27"/>
  </rcc>
  <rcc rId="9755" sId="5" numFmtId="4">
    <oc r="N27">
      <v>276.24599999999998</v>
    </oc>
    <nc r="N27"/>
  </rcc>
  <rcc rId="9756" sId="5" numFmtId="4">
    <oc r="O27">
      <v>114.64</v>
    </oc>
    <nc r="O27"/>
  </rcc>
  <rcc rId="9757" sId="5">
    <oc r="P27">
      <f>248.64+18000</f>
    </oc>
    <nc r="P27"/>
  </rcc>
  <rcc rId="9758" sId="5" numFmtId="4">
    <oc r="Q27">
      <v>18292.32</v>
    </oc>
    <nc r="Q27"/>
  </rcc>
  <rcc rId="9759" sId="5" numFmtId="4">
    <oc r="R27">
      <v>94.355000000000004</v>
    </oc>
    <nc r="R27"/>
  </rcc>
  <rcc rId="9760" sId="5" numFmtId="4">
    <oc r="S27">
      <v>0</v>
    </oc>
    <nc r="S27"/>
  </rcc>
  <rcc rId="9761" sId="5" numFmtId="4">
    <oc r="T27">
      <v>0</v>
    </oc>
    <nc r="T27"/>
  </rcc>
  <rcc rId="9762" sId="5" numFmtId="4">
    <oc r="U27">
      <v>0</v>
    </oc>
    <nc r="U27"/>
  </rcc>
  <rcc rId="9763" sId="5" numFmtId="4">
    <oc r="V27">
      <v>0</v>
    </oc>
    <nc r="V27"/>
  </rcc>
  <rcc rId="9764" sId="5" numFmtId="4">
    <oc r="W27">
      <v>0</v>
    </oc>
    <nc r="W27"/>
  </rcc>
  <rcc rId="9765" sId="5" numFmtId="4">
    <oc r="X27">
      <v>165.60499999999999</v>
    </oc>
    <nc r="X27"/>
  </rcc>
  <rcc rId="9766" sId="5" numFmtId="4">
    <oc r="Y27">
      <v>0</v>
    </oc>
    <nc r="Y27"/>
  </rcc>
  <rcc rId="9767" sId="5" numFmtId="4">
    <oc r="Z27">
      <v>163.01499999999999</v>
    </oc>
    <nc r="Z27"/>
  </rcc>
  <rcc rId="9768" sId="5" numFmtId="4">
    <oc r="AA27">
      <v>0</v>
    </oc>
    <nc r="AA27"/>
  </rcc>
  <rcc rId="9769" sId="5" numFmtId="4">
    <oc r="AB27">
      <v>504.38099999999997</v>
    </oc>
    <nc r="AB27"/>
  </rcc>
  <rcc rId="9770" sId="5" numFmtId="4">
    <oc r="AC27">
      <v>0</v>
    </oc>
    <nc r="AC27"/>
  </rcc>
  <rcc rId="9771" sId="5" numFmtId="4">
    <oc r="AD27">
      <v>190.149</v>
    </oc>
    <nc r="AD27"/>
  </rcc>
  <rcc rId="9772" sId="5" numFmtId="4">
    <oc r="AE27">
      <v>0</v>
    </oc>
    <nc r="AE27"/>
  </rcc>
  <rcc rId="9773" sId="5" numFmtId="4">
    <oc r="AF27">
      <v>0</v>
    </oc>
    <nc r="AF27"/>
  </rcc>
  <rcc rId="9774" sId="5" numFmtId="4">
    <oc r="AG27">
      <v>0</v>
    </oc>
    <nc r="AG27"/>
  </rcc>
  <rcc rId="9775" sId="5">
    <oc r="C28" t="inlineStr">
      <is>
        <t>внебюджетные источники финансирования</t>
      </is>
    </oc>
    <nc r="C28"/>
  </rcc>
  <rcc rId="9776" sId="5">
    <oc r="D28">
      <f>SUM(J28,L28,N28,P28,R28,T28,V28,X28,Z28,AB28,AD28,AF28)</f>
    </oc>
    <nc r="D28"/>
  </rcc>
  <rcc rId="9777" sId="5">
    <oc r="E28">
      <f>J28</f>
    </oc>
    <nc r="E28"/>
  </rcc>
  <rcc rId="9778" sId="5">
    <oc r="F28">
      <f>G28</f>
    </oc>
    <nc r="F28"/>
  </rcc>
  <rcc rId="9779" sId="5">
    <oc r="G28">
      <f>SUM(K28,M28,O28,Q28,S28,U28,W28,Y28,AA28,AC28,AE28,AG28)</f>
    </oc>
    <nc r="G28"/>
  </rcc>
  <rcc rId="9780" sId="5">
    <oc r="H28">
      <f>IFERROR(G28/D28*100,0)</f>
    </oc>
    <nc r="H28"/>
  </rcc>
  <rcc rId="9781" sId="5">
    <oc r="I28">
      <f>IFERROR(G28/E28*100,0)</f>
    </oc>
    <nc r="I28"/>
  </rcc>
  <rcc rId="9782" sId="5" numFmtId="4">
    <oc r="J28">
      <v>0</v>
    </oc>
    <nc r="J28"/>
  </rcc>
  <rcc rId="9783" sId="5" numFmtId="4">
    <oc r="K28">
      <v>0</v>
    </oc>
    <nc r="K28"/>
  </rcc>
  <rcc rId="9784" sId="5" numFmtId="4">
    <oc r="L28">
      <v>0</v>
    </oc>
    <nc r="L28"/>
  </rcc>
  <rcc rId="9785" sId="5" numFmtId="4">
    <oc r="M28">
      <v>0</v>
    </oc>
    <nc r="M28"/>
  </rcc>
  <rcc rId="9786" sId="5" numFmtId="4">
    <oc r="N28">
      <v>0</v>
    </oc>
    <nc r="N28"/>
  </rcc>
  <rcc rId="9787" sId="5" numFmtId="4">
    <oc r="O28">
      <v>0</v>
    </oc>
    <nc r="O28"/>
  </rcc>
  <rcc rId="9788" sId="5" numFmtId="4">
    <oc r="P28">
      <v>0</v>
    </oc>
    <nc r="P28"/>
  </rcc>
  <rcc rId="9789" sId="5" numFmtId="4">
    <oc r="Q28">
      <v>0</v>
    </oc>
    <nc r="Q28"/>
  </rcc>
  <rcc rId="9790" sId="5" numFmtId="4">
    <oc r="R28">
      <v>0</v>
    </oc>
    <nc r="R28"/>
  </rcc>
  <rcc rId="9791" sId="5" numFmtId="4">
    <oc r="S28">
      <v>0</v>
    </oc>
    <nc r="S28"/>
  </rcc>
  <rcc rId="9792" sId="5" numFmtId="4">
    <oc r="T28">
      <v>0</v>
    </oc>
    <nc r="T28"/>
  </rcc>
  <rcc rId="9793" sId="5" numFmtId="4">
    <oc r="U28">
      <v>0</v>
    </oc>
    <nc r="U28"/>
  </rcc>
  <rcc rId="9794" sId="5" numFmtId="4">
    <oc r="V28">
      <v>0</v>
    </oc>
    <nc r="V28"/>
  </rcc>
  <rcc rId="9795" sId="5" numFmtId="4">
    <oc r="W28">
      <v>0</v>
    </oc>
    <nc r="W28"/>
  </rcc>
  <rcc rId="9796" sId="5" numFmtId="4">
    <oc r="X28">
      <v>0</v>
    </oc>
    <nc r="X28"/>
  </rcc>
  <rcc rId="9797" sId="5" numFmtId="4">
    <oc r="Y28">
      <v>0</v>
    </oc>
    <nc r="Y28"/>
  </rcc>
  <rcc rId="9798" sId="5" numFmtId="4">
    <oc r="Z28">
      <v>0</v>
    </oc>
    <nc r="Z28"/>
  </rcc>
  <rcc rId="9799" sId="5" numFmtId="4">
    <oc r="AA28">
      <v>0</v>
    </oc>
    <nc r="AA28"/>
  </rcc>
  <rcc rId="9800" sId="5" numFmtId="4">
    <oc r="AB28">
      <v>0</v>
    </oc>
    <nc r="AB28"/>
  </rcc>
  <rcc rId="9801" sId="5" numFmtId="4">
    <oc r="AC28">
      <v>0</v>
    </oc>
    <nc r="AC28"/>
  </rcc>
  <rcc rId="9802" sId="5" numFmtId="4">
    <oc r="AD28">
      <v>0</v>
    </oc>
    <nc r="AD28"/>
  </rcc>
  <rcc rId="9803" sId="5" numFmtId="4">
    <oc r="AE28">
      <v>0</v>
    </oc>
    <nc r="AE28"/>
  </rcc>
  <rcc rId="9804" sId="5" numFmtId="4">
    <oc r="AF28">
      <v>0</v>
    </oc>
    <nc r="AF28"/>
  </rcc>
  <rcc rId="9805" sId="5" numFmtId="4">
    <oc r="AG28">
      <v>0</v>
    </oc>
    <nc r="AG28"/>
  </rcc>
  <rcc rId="9806" sId="5">
    <oc r="B29" t="inlineStr">
      <is>
        <t>1.1.2. Содержание МАУ ДО «СШ «Дворец спорта»</t>
      </is>
    </oc>
    <nc r="B29"/>
  </rcc>
  <rcc rId="9807" sId="5">
    <oc r="C29" t="inlineStr">
      <is>
        <t>Всего</t>
      </is>
    </oc>
    <nc r="C29"/>
  </rcc>
  <rcc rId="9808" sId="5">
    <oc r="D29">
      <f>D30+D31+D32+D33</f>
    </oc>
    <nc r="D29"/>
  </rcc>
  <rcc rId="9809" sId="5">
    <oc r="E29">
      <f>E30+E31+E32+E33</f>
    </oc>
    <nc r="E29"/>
  </rcc>
  <rcc rId="9810" sId="5">
    <oc r="F29">
      <f>F30+F31+F32+F33</f>
    </oc>
    <nc r="F29"/>
  </rcc>
  <rcc rId="9811" sId="5">
    <oc r="G29">
      <f>G30+G31+G32+G33</f>
    </oc>
    <nc r="G29"/>
  </rcc>
  <rcc rId="9812" sId="5">
    <oc r="H29">
      <f>IFERROR(G29/D29*100,0)</f>
    </oc>
    <nc r="H29"/>
  </rcc>
  <rcc rId="9813" sId="5">
    <oc r="I29">
      <f>IFERROR(G29/E29*100,0)</f>
    </oc>
    <nc r="I29"/>
  </rcc>
  <rcc rId="9814" sId="5">
    <oc r="J29">
      <f>J30+J31+J32+J33</f>
    </oc>
    <nc r="J29"/>
  </rcc>
  <rcc rId="9815" sId="5">
    <oc r="K29">
      <f>K30+K31+K32+K33</f>
    </oc>
    <nc r="K29"/>
  </rcc>
  <rcc rId="9816" sId="5">
    <oc r="L29">
      <f>L30+L31+L32+L33</f>
    </oc>
    <nc r="L29"/>
  </rcc>
  <rcc rId="9817" sId="5">
    <oc r="M29">
      <f>M30+M31+M32+M33</f>
    </oc>
    <nc r="M29"/>
  </rcc>
  <rcc rId="9818" sId="5">
    <oc r="N29">
      <f>N30+N31+N32+N33</f>
    </oc>
    <nc r="N29"/>
  </rcc>
  <rcc rId="9819" sId="5">
    <oc r="O29">
      <f>O30+O31+O32+O33</f>
    </oc>
    <nc r="O29"/>
  </rcc>
  <rcc rId="9820" sId="5">
    <oc r="P29">
      <f>P30+P31+P32+P33</f>
    </oc>
    <nc r="P29"/>
  </rcc>
  <rcc rId="9821" sId="5">
    <oc r="Q29">
      <f>Q30+Q31+Q32+Q33</f>
    </oc>
    <nc r="Q29"/>
  </rcc>
  <rcc rId="9822" sId="5">
    <oc r="R29">
      <f>R30+R31+R32+R33</f>
    </oc>
    <nc r="R29"/>
  </rcc>
  <rcc rId="9823" sId="5">
    <oc r="S29">
      <f>S30+S31+S32+S33</f>
    </oc>
    <nc r="S29"/>
  </rcc>
  <rcc rId="9824" sId="5">
    <oc r="T29">
      <f>T30+T31+T32+T33</f>
    </oc>
    <nc r="T29"/>
  </rcc>
  <rcc rId="9825" sId="5">
    <oc r="U29">
      <f>U30+U31+U32+U33</f>
    </oc>
    <nc r="U29"/>
  </rcc>
  <rcc rId="9826" sId="5">
    <oc r="V29">
      <f>V30+V31+V32+V33</f>
    </oc>
    <nc r="V29"/>
  </rcc>
  <rcc rId="9827" sId="5">
    <oc r="W29">
      <f>W30+W31+W32+W33</f>
    </oc>
    <nc r="W29"/>
  </rcc>
  <rcc rId="9828" sId="5">
    <oc r="X29">
      <f>X30+X31+X32+X33</f>
    </oc>
    <nc r="X29"/>
  </rcc>
  <rcc rId="9829" sId="5">
    <oc r="Y29">
      <f>Y30+Y31+Y32+Y33</f>
    </oc>
    <nc r="Y29"/>
  </rcc>
  <rcc rId="9830" sId="5">
    <oc r="Z29">
      <f>Z30+Z31+Z32+Z33</f>
    </oc>
    <nc r="Z29"/>
  </rcc>
  <rcc rId="9831" sId="5">
    <oc r="AA29">
      <f>AA30+AA31+AA32+AA33</f>
    </oc>
    <nc r="AA29"/>
  </rcc>
  <rcc rId="9832" sId="5">
    <oc r="AB29">
      <f>AB30+AB31+AB32+AB33</f>
    </oc>
    <nc r="AB29"/>
  </rcc>
  <rcc rId="9833" sId="5">
    <oc r="AC29">
      <f>AC30+AC31+AC32+AC33</f>
    </oc>
    <nc r="AC29"/>
  </rcc>
  <rcc rId="9834" sId="5">
    <oc r="AD29">
      <f>AD30+AD31+AD32+AD33</f>
    </oc>
    <nc r="AD29"/>
  </rcc>
  <rcc rId="9835" sId="5">
    <oc r="AE29">
      <f>AE30+AE31+AE32+AE33</f>
    </oc>
    <nc r="AE29"/>
  </rcc>
  <rcc rId="9836" sId="5">
    <oc r="AF29">
      <f>AF30+AF31+AF32+AF33</f>
    </oc>
    <nc r="AF29"/>
  </rcc>
  <rcc rId="9837" sId="5">
    <oc r="AG29">
      <f>AG30+AG31+AG32+AG33</f>
    </oc>
    <nc r="AG29"/>
  </rcc>
  <rcc rId="9838" sId="5">
    <oc r="C30" t="inlineStr">
      <is>
        <t>федеральный бюджет</t>
      </is>
    </oc>
    <nc r="C30"/>
  </rcc>
  <rcc rId="9839" sId="5">
    <oc r="D30">
      <f>SUM(J30,L30,N30,P30,R30,T30,V30,X30,Z30,AB30,AD30,AF30)</f>
    </oc>
    <nc r="D30"/>
  </rcc>
  <rcc rId="9840" sId="5">
    <oc r="E30">
      <f>J30</f>
    </oc>
    <nc r="E30"/>
  </rcc>
  <rcc rId="9841" sId="5">
    <oc r="F30">
      <f>G30</f>
    </oc>
    <nc r="F30"/>
  </rcc>
  <rcc rId="9842" sId="5">
    <oc r="G30">
      <f>SUM(K30,M30,O30,Q30,S30,U30,W30,Y30,AA30,AC30,AE30,AG30)</f>
    </oc>
    <nc r="G30"/>
  </rcc>
  <rcc rId="9843" sId="5">
    <oc r="H30">
      <f>IFERROR(G30/D30*100,0)</f>
    </oc>
    <nc r="H30"/>
  </rcc>
  <rcc rId="9844" sId="5">
    <oc r="I30">
      <f>IFERROR(G30/E30*100,0)</f>
    </oc>
    <nc r="I30"/>
  </rcc>
  <rcc rId="9845" sId="5" numFmtId="4">
    <oc r="J30">
      <v>0</v>
    </oc>
    <nc r="J30"/>
  </rcc>
  <rcc rId="9846" sId="5" numFmtId="4">
    <oc r="K30">
      <v>0</v>
    </oc>
    <nc r="K30"/>
  </rcc>
  <rcc rId="9847" sId="5" numFmtId="4">
    <oc r="L30">
      <v>0</v>
    </oc>
    <nc r="L30"/>
  </rcc>
  <rcc rId="9848" sId="5" numFmtId="4">
    <oc r="M30">
      <v>0</v>
    </oc>
    <nc r="M30"/>
  </rcc>
  <rcc rId="9849" sId="5" numFmtId="4">
    <oc r="N30">
      <v>0</v>
    </oc>
    <nc r="N30"/>
  </rcc>
  <rcc rId="9850" sId="5" numFmtId="4">
    <oc r="O30">
      <v>0</v>
    </oc>
    <nc r="O30"/>
  </rcc>
  <rcc rId="9851" sId="5" numFmtId="4">
    <oc r="P30">
      <v>0</v>
    </oc>
    <nc r="P30"/>
  </rcc>
  <rcc rId="9852" sId="5" numFmtId="4">
    <oc r="Q30">
      <v>0</v>
    </oc>
    <nc r="Q30"/>
  </rcc>
  <rcc rId="9853" sId="5" numFmtId="4">
    <oc r="R30">
      <v>0</v>
    </oc>
    <nc r="R30"/>
  </rcc>
  <rcc rId="9854" sId="5" numFmtId="4">
    <oc r="S30">
      <v>0</v>
    </oc>
    <nc r="S30"/>
  </rcc>
  <rcc rId="9855" sId="5" numFmtId="4">
    <oc r="T30">
      <v>0</v>
    </oc>
    <nc r="T30"/>
  </rcc>
  <rcc rId="9856" sId="5" numFmtId="4">
    <oc r="U30">
      <v>0</v>
    </oc>
    <nc r="U30"/>
  </rcc>
  <rcc rId="9857" sId="5" numFmtId="4">
    <oc r="V30">
      <v>0</v>
    </oc>
    <nc r="V30"/>
  </rcc>
  <rcc rId="9858" sId="5" numFmtId="4">
    <oc r="W30">
      <v>0</v>
    </oc>
    <nc r="W30"/>
  </rcc>
  <rcc rId="9859" sId="5" numFmtId="4">
    <oc r="X30">
      <v>0</v>
    </oc>
    <nc r="X30"/>
  </rcc>
  <rcc rId="9860" sId="5" numFmtId="4">
    <oc r="Y30">
      <v>0</v>
    </oc>
    <nc r="Y30"/>
  </rcc>
  <rcc rId="9861" sId="5" numFmtId="4">
    <oc r="Z30">
      <v>0</v>
    </oc>
    <nc r="Z30"/>
  </rcc>
  <rcc rId="9862" sId="5" numFmtId="4">
    <oc r="AA30">
      <v>0</v>
    </oc>
    <nc r="AA30"/>
  </rcc>
  <rcc rId="9863" sId="5" numFmtId="4">
    <oc r="AB30">
      <v>0</v>
    </oc>
    <nc r="AB30"/>
  </rcc>
  <rcc rId="9864" sId="5" numFmtId="4">
    <oc r="AC30">
      <v>0</v>
    </oc>
    <nc r="AC30"/>
  </rcc>
  <rcc rId="9865" sId="5" numFmtId="4">
    <oc r="AD30">
      <v>0</v>
    </oc>
    <nc r="AD30"/>
  </rcc>
  <rcc rId="9866" sId="5" numFmtId="4">
    <oc r="AE30">
      <v>0</v>
    </oc>
    <nc r="AE30"/>
  </rcc>
  <rcc rId="9867" sId="5" numFmtId="4">
    <oc r="AF30">
      <v>0</v>
    </oc>
    <nc r="AF30"/>
  </rcc>
  <rcc rId="9868" sId="5" numFmtId="4">
    <oc r="AG30">
      <v>0</v>
    </oc>
    <nc r="AG30"/>
  </rcc>
  <rcc rId="9869" sId="5">
    <oc r="C31" t="inlineStr">
      <is>
        <t>бюджет автономного округа</t>
      </is>
    </oc>
    <nc r="C31"/>
  </rcc>
  <rcc rId="9870" sId="5">
    <oc r="D31">
      <f>SUM(J31,L31,N31,P31,R31,T31,V31,X31,Z31,AB31,AD31,AF31)</f>
    </oc>
    <nc r="D31"/>
  </rcc>
  <rcc rId="9871" sId="5">
    <oc r="E31">
      <f>J31</f>
    </oc>
    <nc r="E31"/>
  </rcc>
  <rcc rId="9872" sId="5">
    <oc r="F31">
      <f>G31</f>
    </oc>
    <nc r="F31"/>
  </rcc>
  <rcc rId="9873" sId="5">
    <oc r="G31">
      <f>SUM(K31,M31,O31,Q31,S31,U31,W31,Y31,AA31,AC31,AE31,AG31)</f>
    </oc>
    <nc r="G31"/>
  </rcc>
  <rcc rId="9874" sId="5">
    <oc r="H31">
      <f>IFERROR(G31/D31*100,0)</f>
    </oc>
    <nc r="H31"/>
  </rcc>
  <rcc rId="9875" sId="5">
    <oc r="I31">
      <f>IFERROR(G31/E31*100,0)</f>
    </oc>
    <nc r="I31"/>
  </rcc>
  <rcc rId="9876" sId="5" numFmtId="4">
    <oc r="J31">
      <v>0</v>
    </oc>
    <nc r="J31"/>
  </rcc>
  <rcc rId="9877" sId="5" numFmtId="4">
    <oc r="K31">
      <v>0</v>
    </oc>
    <nc r="K31"/>
  </rcc>
  <rcc rId="9878" sId="5" numFmtId="4">
    <oc r="L31">
      <v>0</v>
    </oc>
    <nc r="L31"/>
  </rcc>
  <rcc rId="9879" sId="5" numFmtId="4">
    <oc r="M31">
      <v>0</v>
    </oc>
    <nc r="M31"/>
  </rcc>
  <rcc rId="9880" sId="5" numFmtId="4">
    <oc r="N31">
      <v>0</v>
    </oc>
    <nc r="N31"/>
  </rcc>
  <rcc rId="9881" sId="5" numFmtId="4">
    <oc r="O31">
      <v>0</v>
    </oc>
    <nc r="O31"/>
  </rcc>
  <rcc rId="9882" sId="5" numFmtId="4">
    <oc r="P31">
      <v>0</v>
    </oc>
    <nc r="P31"/>
  </rcc>
  <rcc rId="9883" sId="5" numFmtId="4">
    <oc r="Q31">
      <v>0</v>
    </oc>
    <nc r="Q31"/>
  </rcc>
  <rcc rId="9884" sId="5" numFmtId="4">
    <oc r="R31">
      <v>0</v>
    </oc>
    <nc r="R31"/>
  </rcc>
  <rcc rId="9885" sId="5" numFmtId="4">
    <oc r="S31">
      <v>0</v>
    </oc>
    <nc r="S31"/>
  </rcc>
  <rcc rId="9886" sId="5" numFmtId="4">
    <oc r="T31">
      <v>0</v>
    </oc>
    <nc r="T31"/>
  </rcc>
  <rcc rId="9887" sId="5" numFmtId="4">
    <oc r="U31">
      <v>0</v>
    </oc>
    <nc r="U31"/>
  </rcc>
  <rcc rId="9888" sId="5" numFmtId="4">
    <oc r="V31">
      <v>0</v>
    </oc>
    <nc r="V31"/>
  </rcc>
  <rcc rId="9889" sId="5" numFmtId="4">
    <oc r="W31">
      <v>0</v>
    </oc>
    <nc r="W31"/>
  </rcc>
  <rcc rId="9890" sId="5" numFmtId="4">
    <oc r="X31">
      <v>0</v>
    </oc>
    <nc r="X31"/>
  </rcc>
  <rcc rId="9891" sId="5" numFmtId="4">
    <oc r="Y31">
      <v>0</v>
    </oc>
    <nc r="Y31"/>
  </rcc>
  <rcc rId="9892" sId="5" numFmtId="4">
    <oc r="Z31">
      <v>0</v>
    </oc>
    <nc r="Z31"/>
  </rcc>
  <rcc rId="9893" sId="5" numFmtId="4">
    <oc r="AA31">
      <v>0</v>
    </oc>
    <nc r="AA31"/>
  </rcc>
  <rcc rId="9894" sId="5" numFmtId="4">
    <oc r="AB31">
      <v>0</v>
    </oc>
    <nc r="AB31"/>
  </rcc>
  <rcc rId="9895" sId="5" numFmtId="4">
    <oc r="AC31">
      <v>0</v>
    </oc>
    <nc r="AC31"/>
  </rcc>
  <rcc rId="9896" sId="5" numFmtId="4">
    <oc r="AD31">
      <v>0</v>
    </oc>
    <nc r="AD31"/>
  </rcc>
  <rcc rId="9897" sId="5" numFmtId="4">
    <oc r="AE31">
      <v>0</v>
    </oc>
    <nc r="AE31"/>
  </rcc>
  <rcc rId="9898" sId="5" numFmtId="4">
    <oc r="AF31">
      <v>0</v>
    </oc>
    <nc r="AF31"/>
  </rcc>
  <rcc rId="9899" sId="5" numFmtId="4">
    <oc r="AG31">
      <v>0</v>
    </oc>
    <nc r="AG31"/>
  </rcc>
  <rcc rId="9900" sId="5">
    <oc r="C32" t="inlineStr">
      <is>
        <t>бюджет города Когалыма</t>
      </is>
    </oc>
    <nc r="C32"/>
  </rcc>
  <rcc rId="9901" sId="5">
    <oc r="D32">
      <f>SUM(J32,L32,N32,P32,R32,T32,V32,X32,Z32,AB32,AD32,AF32)</f>
    </oc>
    <nc r="D32"/>
  </rcc>
  <rcc rId="9902" sId="5">
    <oc r="E32">
      <f>J32</f>
    </oc>
    <nc r="E32"/>
  </rcc>
  <rcc rId="9903" sId="5">
    <oc r="F32">
      <f>G32</f>
    </oc>
    <nc r="F32"/>
  </rcc>
  <rcc rId="9904" sId="5">
    <oc r="G32">
      <f>SUM(K32,M32,O32,Q32,S32,U32,W32,Y32,AA32,AC32,AE32,AG32)</f>
    </oc>
    <nc r="G32"/>
  </rcc>
  <rcc rId="9905" sId="5">
    <oc r="H32">
      <f>IFERROR(G32/D32*100,0)</f>
    </oc>
    <nc r="H32"/>
  </rcc>
  <rcc rId="9906" sId="5">
    <oc r="I32">
      <f>IFERROR(G32/E32*100,0)</f>
    </oc>
    <nc r="I32"/>
  </rcc>
  <rcc rId="9907" sId="5">
    <oc r="J32">
      <f>18103.863+9992.46</f>
    </oc>
    <nc r="J32"/>
  </rcc>
  <rcc rId="9908" sId="5" numFmtId="4">
    <oc r="K32">
      <v>8265.57</v>
    </oc>
    <nc r="K32"/>
  </rcc>
  <rcc rId="9909" sId="5">
    <oc r="L32">
      <f>19335.834+5993.974</f>
    </oc>
    <nc r="L32"/>
  </rcc>
  <rcc rId="9910" sId="5" numFmtId="4">
    <oc r="M32">
      <v>19367.11</v>
    </oc>
    <nc r="M32"/>
  </rcc>
  <rcc rId="9911" sId="5">
    <oc r="N32">
      <f>14786.868+6352.602</f>
    </oc>
    <nc r="N32"/>
  </rcc>
  <rcc rId="9912" sId="5" numFmtId="4">
    <oc r="O32">
      <v>20547.189999999999</v>
    </oc>
    <nc r="O32"/>
  </rcc>
  <rcc rId="9913" sId="5">
    <oc r="P32">
      <f>16299.542+7196.022</f>
    </oc>
    <nc r="P32"/>
  </rcc>
  <rcc rId="9914" sId="5">
    <oc r="Q32">
      <f>12114.04+7745.51</f>
    </oc>
    <nc r="Q32"/>
  </rcc>
  <rcc rId="9915" sId="5">
    <oc r="R32">
      <f>21281.203+12061.111</f>
    </oc>
    <nc r="R32"/>
  </rcc>
  <rcc rId="9916" sId="5" numFmtId="4">
    <oc r="S32">
      <v>0</v>
    </oc>
    <nc r="S32"/>
  </rcc>
  <rcc rId="9917" sId="5">
    <oc r="T32">
      <f>14173.817+18250.468</f>
    </oc>
    <nc r="T32"/>
  </rcc>
  <rcc rId="9918" sId="5" numFmtId="4">
    <oc r="U32">
      <v>0</v>
    </oc>
    <nc r="U32"/>
  </rcc>
  <rcc rId="9919" sId="5">
    <oc r="V32">
      <f>14405.061+7823.288</f>
    </oc>
    <nc r="V32"/>
  </rcc>
  <rcc rId="9920" sId="5" numFmtId="4">
    <oc r="W32">
      <v>0</v>
    </oc>
    <nc r="W32"/>
  </rcc>
  <rcc rId="9921" sId="5">
    <oc r="X32">
      <f>13860.501+3678.815</f>
    </oc>
    <nc r="X32"/>
  </rcc>
  <rcc rId="9922" sId="5" numFmtId="4">
    <oc r="Y32">
      <v>0</v>
    </oc>
    <nc r="Y32"/>
  </rcc>
  <rcc rId="9923" sId="5">
    <oc r="Z32">
      <f>9913.031+7586.302</f>
    </oc>
    <nc r="Z32"/>
  </rcc>
  <rcc rId="9924" sId="5" numFmtId="4">
    <oc r="AA32">
      <v>0</v>
    </oc>
    <nc r="AA32"/>
  </rcc>
  <rcc rId="9925" sId="5">
    <oc r="AB32">
      <f>10650.361+6368.8</f>
    </oc>
    <nc r="AB32"/>
  </rcc>
  <rcc rId="9926" sId="5" numFmtId="4">
    <oc r="AC32">
      <v>0</v>
    </oc>
    <nc r="AC32"/>
  </rcc>
  <rcc rId="9927" sId="5">
    <oc r="AD32">
      <f>9433.743+7007.749</f>
    </oc>
    <nc r="AD32"/>
  </rcc>
  <rcc rId="9928" sId="5" numFmtId="4">
    <oc r="AE32">
      <v>0</v>
    </oc>
    <nc r="AE32"/>
  </rcc>
  <rcc rId="9929" sId="5">
    <oc r="AF32">
      <f>10376.512+9167.564</f>
    </oc>
    <nc r="AF32"/>
  </rcc>
  <rcc rId="9930" sId="5" numFmtId="4">
    <oc r="AG32">
      <v>0</v>
    </oc>
    <nc r="AG32"/>
  </rcc>
  <rcc rId="9931" sId="5">
    <oc r="C33" t="inlineStr">
      <is>
        <t>внебюджетные источники финансирования</t>
      </is>
    </oc>
    <nc r="C33"/>
  </rcc>
  <rcc rId="9932" sId="5">
    <oc r="D33">
      <f>SUM(J33,L33,N33,P33,R33,T33,V33,X33,Z33,AB33,AD33,AF33)</f>
    </oc>
    <nc r="D33"/>
  </rcc>
  <rcc rId="9933" sId="5">
    <oc r="E33">
      <f>J33</f>
    </oc>
    <nc r="E33"/>
  </rcc>
  <rcc rId="9934" sId="5">
    <oc r="F33">
      <f>G33</f>
    </oc>
    <nc r="F33"/>
  </rcc>
  <rcc rId="9935" sId="5">
    <oc r="G33">
      <f>SUM(K33,M33,O33,Q33,S33,U33,W33,Y33,AA33,AC33,AE33,AG33)</f>
    </oc>
    <nc r="G33"/>
  </rcc>
  <rcc rId="9936" sId="5">
    <oc r="H33">
      <f>IFERROR(G33/D33*100,0)</f>
    </oc>
    <nc r="H33"/>
  </rcc>
  <rcc rId="9937" sId="5">
    <oc r="I33">
      <f>IFERROR(G33/E33*100,0)</f>
    </oc>
    <nc r="I33"/>
  </rcc>
  <rcc rId="9938" sId="5" numFmtId="4">
    <oc r="J33">
      <v>4682.8440000000001</v>
    </oc>
    <nc r="J33"/>
  </rcc>
  <rcc rId="9939" sId="5" numFmtId="4">
    <oc r="K33">
      <v>0</v>
    </oc>
    <nc r="K33"/>
  </rcc>
  <rcc rId="9940" sId="5" numFmtId="4">
    <oc r="L33">
      <v>4649.72</v>
    </oc>
    <nc r="L33"/>
  </rcc>
  <rcc rId="9941" sId="5" numFmtId="4">
    <oc r="M33">
      <v>0</v>
    </oc>
    <nc r="M33"/>
  </rcc>
  <rcc rId="9942" sId="5" numFmtId="4">
    <oc r="N33">
      <v>5374.1049999999996</v>
    </oc>
    <nc r="N33"/>
  </rcc>
  <rcc rId="9943" sId="5" numFmtId="4">
    <oc r="O33">
      <v>0</v>
    </oc>
    <nc r="O33"/>
  </rcc>
  <rcc rId="9944" sId="5" numFmtId="4">
    <oc r="P33">
      <v>3560.194</v>
    </oc>
    <nc r="P33"/>
  </rcc>
  <rcc rId="9945" sId="5" numFmtId="4">
    <oc r="Q33">
      <v>0</v>
    </oc>
    <nc r="Q33"/>
  </rcc>
  <rcc rId="9946" sId="5" numFmtId="4">
    <oc r="R33">
      <v>4088.88</v>
    </oc>
    <nc r="R33"/>
  </rcc>
  <rcc rId="9947" sId="5" numFmtId="4">
    <oc r="S33">
      <v>0</v>
    </oc>
    <nc r="S33"/>
  </rcc>
  <rcc rId="9948" sId="5" numFmtId="4">
    <oc r="T33">
      <v>1105.4549999999999</v>
    </oc>
    <nc r="T33"/>
  </rcc>
  <rcc rId="9949" sId="5" numFmtId="4">
    <oc r="U33">
      <v>0</v>
    </oc>
    <nc r="U33"/>
  </rcc>
  <rcc rId="9950" sId="5" numFmtId="4">
    <oc r="V33">
      <v>8.84</v>
    </oc>
    <nc r="V33"/>
  </rcc>
  <rcc rId="9951" sId="5" numFmtId="4">
    <oc r="W33">
      <v>0</v>
    </oc>
    <nc r="W33"/>
  </rcc>
  <rcc rId="9952" sId="5" numFmtId="4">
    <oc r="X33">
      <v>8.84</v>
    </oc>
    <nc r="X33"/>
  </rcc>
  <rcc rId="9953" sId="5" numFmtId="4">
    <oc r="Y33">
      <v>0</v>
    </oc>
    <nc r="Y33"/>
  </rcc>
  <rcc rId="9954" sId="5" numFmtId="4">
    <oc r="Z33">
      <v>4279.88</v>
    </oc>
    <nc r="Z33"/>
  </rcc>
  <rcc rId="9955" sId="5" numFmtId="4">
    <oc r="AA33">
      <v>0</v>
    </oc>
    <nc r="AA33"/>
  </rcc>
  <rcc rId="9956" sId="5" numFmtId="4">
    <oc r="AB33">
      <v>4189.268</v>
    </oc>
    <nc r="AB33"/>
  </rcc>
  <rcc rId="9957" sId="5" numFmtId="4">
    <oc r="AC33">
      <v>0</v>
    </oc>
    <nc r="AC33"/>
  </rcc>
  <rcc rId="9958" sId="5" numFmtId="4">
    <oc r="AD33">
      <v>3909.7559999999999</v>
    </oc>
    <nc r="AD33"/>
  </rcc>
  <rcc rId="9959" sId="5" numFmtId="4">
    <oc r="AE33">
      <v>0</v>
    </oc>
    <nc r="AE33"/>
  </rcc>
  <rcc rId="9960" sId="5" numFmtId="4">
    <oc r="AF33">
      <v>4597.82</v>
    </oc>
    <nc r="AF33"/>
  </rcc>
  <rcc rId="9961" sId="5" numFmtId="4">
    <oc r="AG33">
      <v>0</v>
    </oc>
    <nc r="AG33"/>
  </rcc>
  <rcc rId="9962" sId="5">
    <oc r="B34" t="inlineStr">
      <is>
        <t>1.1.3.Проведение мероприятий по внедрению Всероссийского физкультурно-спортивного комплекса "Готов к труду и обороне"</t>
      </is>
    </oc>
    <nc r="B34"/>
  </rcc>
  <rcc rId="9963" sId="5">
    <oc r="C34" t="inlineStr">
      <is>
        <t>Всего</t>
      </is>
    </oc>
    <nc r="C34"/>
  </rcc>
  <rcc rId="9964" sId="5">
    <oc r="D34">
      <f>D35+D36+D37+D38</f>
    </oc>
    <nc r="D34"/>
  </rcc>
  <rcc rId="9965" sId="5">
    <oc r="E34">
      <f>E35+E36+E37+E38</f>
    </oc>
    <nc r="E34"/>
  </rcc>
  <rcc rId="9966" sId="5">
    <oc r="F34">
      <f>F35+F36+F37+F38</f>
    </oc>
    <nc r="F34"/>
  </rcc>
  <rcc rId="9967" sId="5">
    <oc r="G34">
      <f>G35+G36+G37+G38</f>
    </oc>
    <nc r="G34"/>
  </rcc>
  <rcc rId="9968" sId="5">
    <oc r="H34">
      <f>IFERROR(G34/D34*100,0)</f>
    </oc>
    <nc r="H34"/>
  </rcc>
  <rcc rId="9969" sId="5">
    <oc r="I34">
      <f>IFERROR(G34/E34*100,0)</f>
    </oc>
    <nc r="I34"/>
  </rcc>
  <rcc rId="9970" sId="5">
    <oc r="J34">
      <f>J35+J36+J37+J38</f>
    </oc>
    <nc r="J34"/>
  </rcc>
  <rcc rId="9971" sId="5">
    <oc r="K34">
      <f>K35+K36+K37+K38</f>
    </oc>
    <nc r="K34"/>
  </rcc>
  <rcc rId="9972" sId="5">
    <oc r="L34">
      <f>L35+L36+L37+L38</f>
    </oc>
    <nc r="L34"/>
  </rcc>
  <rcc rId="9973" sId="5">
    <oc r="M34">
      <f>M35+M36+M37+M38</f>
    </oc>
    <nc r="M34"/>
  </rcc>
  <rcc rId="9974" sId="5">
    <oc r="N34">
      <f>N35+N36+N37+N38</f>
    </oc>
    <nc r="N34"/>
  </rcc>
  <rcc rId="9975" sId="5">
    <oc r="O34">
      <f>O35+O36+O37+O38</f>
    </oc>
    <nc r="O34"/>
  </rcc>
  <rcc rId="9976" sId="5">
    <oc r="P34">
      <f>P35+P36+P37+P38</f>
    </oc>
    <nc r="P34"/>
  </rcc>
  <rcc rId="9977" sId="5">
    <oc r="Q34">
      <f>Q35+Q36+Q37+Q38</f>
    </oc>
    <nc r="Q34"/>
  </rcc>
  <rcc rId="9978" sId="5">
    <oc r="R34">
      <f>R35+R36+R37+R38</f>
    </oc>
    <nc r="R34"/>
  </rcc>
  <rcc rId="9979" sId="5">
    <oc r="S34">
      <f>S35+S36+S37+S38</f>
    </oc>
    <nc r="S34"/>
  </rcc>
  <rcc rId="9980" sId="5">
    <oc r="T34">
      <f>T35+T36+T37+T38</f>
    </oc>
    <nc r="T34"/>
  </rcc>
  <rcc rId="9981" sId="5">
    <oc r="U34">
      <f>U35+U36+U37+U38</f>
    </oc>
    <nc r="U34"/>
  </rcc>
  <rcc rId="9982" sId="5">
    <oc r="V34">
      <f>V35+V36+V37+V38</f>
    </oc>
    <nc r="V34"/>
  </rcc>
  <rcc rId="9983" sId="5">
    <oc r="W34">
      <f>W35+W36+W37+W38</f>
    </oc>
    <nc r="W34"/>
  </rcc>
  <rcc rId="9984" sId="5">
    <oc r="X34">
      <f>X35+X36+X37+X38</f>
    </oc>
    <nc r="X34"/>
  </rcc>
  <rcc rId="9985" sId="5">
    <oc r="Y34">
      <f>Y35+Y36+Y37+Y38</f>
    </oc>
    <nc r="Y34"/>
  </rcc>
  <rcc rId="9986" sId="5">
    <oc r="Z34">
      <f>Z35+Z36+Z37+Z38</f>
    </oc>
    <nc r="Z34"/>
  </rcc>
  <rcc rId="9987" sId="5">
    <oc r="AA34">
      <f>AA35+AA36+AA37+AA38</f>
    </oc>
    <nc r="AA34"/>
  </rcc>
  <rcc rId="9988" sId="5">
    <oc r="AB34">
      <f>AB35+AB36+AB37+AB38</f>
    </oc>
    <nc r="AB34"/>
  </rcc>
  <rcc rId="9989" sId="5">
    <oc r="AC34">
      <f>AC35+AC36+AC37+AC38</f>
    </oc>
    <nc r="AC34"/>
  </rcc>
  <rcc rId="9990" sId="5">
    <oc r="AD34">
      <f>AD35+AD36+AD37+AD38</f>
    </oc>
    <nc r="AD34"/>
  </rcc>
  <rcc rId="9991" sId="5">
    <oc r="AE34">
      <f>AE35+AE36+AE37+AE38</f>
    </oc>
    <nc r="AE34"/>
  </rcc>
  <rcc rId="9992" sId="5">
    <oc r="AF34">
      <f>AF35+AF36+AF37+AF38</f>
    </oc>
    <nc r="AF34"/>
  </rcc>
  <rcc rId="9993" sId="5">
    <oc r="AG34">
      <f>AG35+AG36+AG37+AG38</f>
    </oc>
    <nc r="AG34"/>
  </rcc>
  <rcc rId="9994" sId="5">
    <oc r="C35" t="inlineStr">
      <is>
        <t>федеральный бюджет</t>
      </is>
    </oc>
    <nc r="C35"/>
  </rcc>
  <rcc rId="9995" sId="5">
    <oc r="D35">
      <f>SUM(J35,L35,N35,P35,R35,T35,V35,X35,Z35,AB35,AD35,AF35)</f>
    </oc>
    <nc r="D35"/>
  </rcc>
  <rcc rId="9996" sId="5">
    <oc r="E35">
      <f>J35</f>
    </oc>
    <nc r="E35"/>
  </rcc>
  <rcc rId="9997" sId="5">
    <oc r="F35">
      <f>G35</f>
    </oc>
    <nc r="F35"/>
  </rcc>
  <rcc rId="9998" sId="5">
    <oc r="G35">
      <f>SUM(K35,M35,O35,Q35,S35,U35,W35,Y35,AA35,AC35,AE35,AG35)</f>
    </oc>
    <nc r="G35"/>
  </rcc>
  <rcc rId="9999" sId="5">
    <oc r="H35">
      <f>IFERROR(G35/D35*100,0)</f>
    </oc>
    <nc r="H35"/>
  </rcc>
  <rcc rId="10000" sId="5">
    <oc r="I35">
      <f>IFERROR(G35/E35*100,0)</f>
    </oc>
    <nc r="I35"/>
  </rcc>
  <rcc rId="10001" sId="5" numFmtId="4">
    <oc r="J35">
      <v>0</v>
    </oc>
    <nc r="J35"/>
  </rcc>
  <rcc rId="10002" sId="5" numFmtId="4">
    <oc r="K35">
      <v>0</v>
    </oc>
    <nc r="K35"/>
  </rcc>
  <rcc rId="10003" sId="5" numFmtId="4">
    <oc r="L35">
      <v>0</v>
    </oc>
    <nc r="L35"/>
  </rcc>
  <rcc rId="10004" sId="5" numFmtId="4">
    <oc r="M35">
      <v>0</v>
    </oc>
    <nc r="M35"/>
  </rcc>
  <rcc rId="10005" sId="5" numFmtId="4">
    <oc r="N35">
      <v>0</v>
    </oc>
    <nc r="N35"/>
  </rcc>
  <rcc rId="10006" sId="5" numFmtId="4">
    <oc r="O35">
      <v>0</v>
    </oc>
    <nc r="O35"/>
  </rcc>
  <rcc rId="10007" sId="5" numFmtId="4">
    <oc r="P35">
      <v>0</v>
    </oc>
    <nc r="P35"/>
  </rcc>
  <rcc rId="10008" sId="5" numFmtId="4">
    <oc r="Q35">
      <v>0</v>
    </oc>
    <nc r="Q35"/>
  </rcc>
  <rcc rId="10009" sId="5" numFmtId="4">
    <oc r="R35">
      <v>0</v>
    </oc>
    <nc r="R35"/>
  </rcc>
  <rcc rId="10010" sId="5" numFmtId="4">
    <oc r="S35">
      <v>0</v>
    </oc>
    <nc r="S35"/>
  </rcc>
  <rcc rId="10011" sId="5" numFmtId="4">
    <oc r="T35">
      <v>0</v>
    </oc>
    <nc r="T35"/>
  </rcc>
  <rcc rId="10012" sId="5" numFmtId="4">
    <oc r="U35">
      <v>0</v>
    </oc>
    <nc r="U35"/>
  </rcc>
  <rcc rId="10013" sId="5" numFmtId="4">
    <oc r="V35">
      <v>0</v>
    </oc>
    <nc r="V35"/>
  </rcc>
  <rcc rId="10014" sId="5" numFmtId="4">
    <oc r="W35">
      <v>0</v>
    </oc>
    <nc r="W35"/>
  </rcc>
  <rcc rId="10015" sId="5" numFmtId="4">
    <oc r="X35">
      <v>0</v>
    </oc>
    <nc r="X35"/>
  </rcc>
  <rcc rId="10016" sId="5" numFmtId="4">
    <oc r="Y35">
      <v>0</v>
    </oc>
    <nc r="Y35"/>
  </rcc>
  <rcc rId="10017" sId="5" numFmtId="4">
    <oc r="Z35">
      <v>0</v>
    </oc>
    <nc r="Z35"/>
  </rcc>
  <rcc rId="10018" sId="5" numFmtId="4">
    <oc r="AA35">
      <v>0</v>
    </oc>
    <nc r="AA35"/>
  </rcc>
  <rcc rId="10019" sId="5" numFmtId="4">
    <oc r="AB35">
      <v>0</v>
    </oc>
    <nc r="AB35"/>
  </rcc>
  <rcc rId="10020" sId="5" numFmtId="4">
    <oc r="AC35">
      <v>0</v>
    </oc>
    <nc r="AC35"/>
  </rcc>
  <rcc rId="10021" sId="5" numFmtId="4">
    <oc r="AD35">
      <v>0</v>
    </oc>
    <nc r="AD35"/>
  </rcc>
  <rcc rId="10022" sId="5" numFmtId="4">
    <oc r="AE35">
      <v>0</v>
    </oc>
    <nc r="AE35"/>
  </rcc>
  <rcc rId="10023" sId="5" numFmtId="4">
    <oc r="AF35">
      <v>0</v>
    </oc>
    <nc r="AF35"/>
  </rcc>
  <rcc rId="10024" sId="5" numFmtId="4">
    <oc r="AG35">
      <v>0</v>
    </oc>
    <nc r="AG35"/>
  </rcc>
  <rcc rId="10025" sId="5">
    <oc r="C36" t="inlineStr">
      <is>
        <t>бюджет автономного округа</t>
      </is>
    </oc>
    <nc r="C36"/>
  </rcc>
  <rcc rId="10026" sId="5">
    <oc r="D36">
      <f>SUM(J36,L36,N36,P36,R36,T36,V36,X36,Z36,AB36,AD36,AF36)</f>
    </oc>
    <nc r="D36"/>
  </rcc>
  <rcc rId="10027" sId="5">
    <oc r="E36">
      <f>J36</f>
    </oc>
    <nc r="E36"/>
  </rcc>
  <rcc rId="10028" sId="5">
    <oc r="F36">
      <f>G36</f>
    </oc>
    <nc r="F36"/>
  </rcc>
  <rcc rId="10029" sId="5">
    <oc r="G36">
      <f>SUM(K36,M36,O36,Q36,S36,U36,W36,Y36,AA36,AC36,AE36,AG36)</f>
    </oc>
    <nc r="G36"/>
  </rcc>
  <rcc rId="10030" sId="5">
    <oc r="H36">
      <f>IFERROR(G36/D36*100,0)</f>
    </oc>
    <nc r="H36"/>
  </rcc>
  <rcc rId="10031" sId="5">
    <oc r="I36">
      <f>IFERROR(G36/E36*100,0)</f>
    </oc>
    <nc r="I36"/>
  </rcc>
  <rcc rId="10032" sId="5" numFmtId="4">
    <oc r="J36">
      <v>0</v>
    </oc>
    <nc r="J36"/>
  </rcc>
  <rcc rId="10033" sId="5" numFmtId="4">
    <oc r="K36">
      <v>0</v>
    </oc>
    <nc r="K36"/>
  </rcc>
  <rcc rId="10034" sId="5" numFmtId="4">
    <oc r="L36">
      <v>0</v>
    </oc>
    <nc r="L36"/>
  </rcc>
  <rcc rId="10035" sId="5" numFmtId="4">
    <oc r="M36">
      <v>0</v>
    </oc>
    <nc r="M36"/>
  </rcc>
  <rcc rId="10036" sId="5" numFmtId="4">
    <oc r="N36">
      <v>0</v>
    </oc>
    <nc r="N36"/>
  </rcc>
  <rcc rId="10037" sId="5" numFmtId="4">
    <oc r="O36">
      <v>0</v>
    </oc>
    <nc r="O36"/>
  </rcc>
  <rcc rId="10038" sId="5" numFmtId="4">
    <oc r="P36">
      <v>0</v>
    </oc>
    <nc r="P36"/>
  </rcc>
  <rcc rId="10039" sId="5" numFmtId="4">
    <oc r="Q36">
      <v>0</v>
    </oc>
    <nc r="Q36"/>
  </rcc>
  <rcc rId="10040" sId="5" numFmtId="4">
    <oc r="R36">
      <v>0</v>
    </oc>
    <nc r="R36"/>
  </rcc>
  <rcc rId="10041" sId="5" numFmtId="4">
    <oc r="S36">
      <v>0</v>
    </oc>
    <nc r="S36"/>
  </rcc>
  <rcc rId="10042" sId="5" numFmtId="4">
    <oc r="T36">
      <v>0</v>
    </oc>
    <nc r="T36"/>
  </rcc>
  <rcc rId="10043" sId="5" numFmtId="4">
    <oc r="U36">
      <v>0</v>
    </oc>
    <nc r="U36"/>
  </rcc>
  <rcc rId="10044" sId="5" numFmtId="4">
    <oc r="V36">
      <v>0</v>
    </oc>
    <nc r="V36"/>
  </rcc>
  <rcc rId="10045" sId="5" numFmtId="4">
    <oc r="W36">
      <v>0</v>
    </oc>
    <nc r="W36"/>
  </rcc>
  <rcc rId="10046" sId="5" numFmtId="4">
    <oc r="X36">
      <v>0</v>
    </oc>
    <nc r="X36"/>
  </rcc>
  <rcc rId="10047" sId="5" numFmtId="4">
    <oc r="Y36">
      <v>0</v>
    </oc>
    <nc r="Y36"/>
  </rcc>
  <rcc rId="10048" sId="5" numFmtId="4">
    <oc r="Z36">
      <v>0</v>
    </oc>
    <nc r="Z36"/>
  </rcc>
  <rcc rId="10049" sId="5" numFmtId="4">
    <oc r="AA36">
      <v>0</v>
    </oc>
    <nc r="AA36"/>
  </rcc>
  <rcc rId="10050" sId="5" numFmtId="4">
    <oc r="AB36">
      <v>0</v>
    </oc>
    <nc r="AB36"/>
  </rcc>
  <rcc rId="10051" sId="5" numFmtId="4">
    <oc r="AC36">
      <v>0</v>
    </oc>
    <nc r="AC36"/>
  </rcc>
  <rcc rId="10052" sId="5" numFmtId="4">
    <oc r="AD36">
      <v>0</v>
    </oc>
    <nc r="AD36"/>
  </rcc>
  <rcc rId="10053" sId="5" numFmtId="4">
    <oc r="AE36">
      <v>0</v>
    </oc>
    <nc r="AE36"/>
  </rcc>
  <rcc rId="10054" sId="5" numFmtId="4">
    <oc r="AF36">
      <v>0</v>
    </oc>
    <nc r="AF36"/>
  </rcc>
  <rcc rId="10055" sId="5" numFmtId="4">
    <oc r="AG36">
      <v>0</v>
    </oc>
    <nc r="AG36"/>
  </rcc>
  <rcc rId="10056" sId="5">
    <oc r="C37" t="inlineStr">
      <is>
        <t>бюджет города Когалыма</t>
      </is>
    </oc>
    <nc r="C37"/>
  </rcc>
  <rcc rId="10057" sId="5">
    <oc r="D37">
      <f>SUM(J37,L37,N37,P37,R37,T37,V37,X37,Z37,AB37,AD37,AF37)</f>
    </oc>
    <nc r="D37"/>
  </rcc>
  <rcc rId="10058" sId="5">
    <oc r="E37">
      <f>J37</f>
    </oc>
    <nc r="E37"/>
  </rcc>
  <rcc rId="10059" sId="5">
    <oc r="F37">
      <f>G37</f>
    </oc>
    <nc r="F37"/>
  </rcc>
  <rcc rId="10060" sId="5">
    <oc r="G37">
      <f>SUM(K37,M37,O37,Q37,S37,U37,W37,Y37,AA37,AC37,AE37,AG37)</f>
    </oc>
    <nc r="G37"/>
  </rcc>
  <rcc rId="10061" sId="5">
    <oc r="H37">
      <f>IFERROR(G37/D37*100,0)</f>
    </oc>
    <nc r="H37"/>
  </rcc>
  <rcc rId="10062" sId="5">
    <oc r="I37">
      <f>IFERROR(G37/E37*100,0)</f>
    </oc>
    <nc r="I37"/>
  </rcc>
  <rcc rId="10063" sId="5" numFmtId="4">
    <oc r="J37">
      <v>62.82</v>
    </oc>
    <nc r="J37"/>
  </rcc>
  <rcc rId="10064" sId="5" numFmtId="4">
    <oc r="K37">
      <v>0</v>
    </oc>
    <nc r="K37"/>
  </rcc>
  <rcc rId="10065" sId="5" numFmtId="4">
    <oc r="L37">
      <v>49.597000000000001</v>
    </oc>
    <nc r="L37"/>
  </rcc>
  <rcc rId="10066" sId="5" numFmtId="4">
    <oc r="M37">
      <v>18.63</v>
    </oc>
    <nc r="M37"/>
  </rcc>
  <rcc rId="10067" sId="5" numFmtId="4">
    <oc r="N37">
      <v>20.422000000000001</v>
    </oc>
    <nc r="N37"/>
  </rcc>
  <rcc rId="10068" sId="5" numFmtId="4">
    <oc r="O37">
      <v>16.53</v>
    </oc>
    <nc r="O37"/>
  </rcc>
  <rcc rId="10069" sId="5" numFmtId="4">
    <oc r="P37">
      <v>84.972999999999999</v>
    </oc>
    <nc r="P37"/>
  </rcc>
  <rcc rId="10070" sId="5" numFmtId="4">
    <oc r="Q37">
      <v>19.73</v>
    </oc>
    <nc r="Q37"/>
  </rcc>
  <rcc rId="10071" sId="5" numFmtId="4">
    <oc r="R37">
      <v>12.821999999999999</v>
    </oc>
    <nc r="R37"/>
  </rcc>
  <rcc rId="10072" sId="5" numFmtId="4">
    <oc r="S37">
      <v>0</v>
    </oc>
    <nc r="S37"/>
  </rcc>
  <rcc rId="10073" sId="5" numFmtId="4">
    <oc r="T37">
      <v>12.821999999999999</v>
    </oc>
    <nc r="T37"/>
  </rcc>
  <rcc rId="10074" sId="5" numFmtId="4">
    <oc r="U37">
      <v>0</v>
    </oc>
    <nc r="U37"/>
  </rcc>
  <rcc rId="10075" sId="5" numFmtId="4">
    <oc r="V37">
      <v>12.821999999999999</v>
    </oc>
    <nc r="V37"/>
  </rcc>
  <rcc rId="10076" sId="5" numFmtId="4">
    <oc r="W37">
      <v>0</v>
    </oc>
    <nc r="W37"/>
  </rcc>
  <rcc rId="10077" sId="5" numFmtId="4">
    <oc r="X37">
      <v>24.638000000000002</v>
    </oc>
    <nc r="X37"/>
  </rcc>
  <rcc rId="10078" sId="5" numFmtId="4">
    <oc r="Y37">
      <v>0</v>
    </oc>
    <nc r="Y37"/>
  </rcc>
  <rcc rId="10079" sId="5" numFmtId="4">
    <oc r="Z37">
      <v>20.821999999999999</v>
    </oc>
    <nc r="Z37"/>
  </rcc>
  <rcc rId="10080" sId="5" numFmtId="4">
    <oc r="AA37">
      <v>0</v>
    </oc>
    <nc r="AA37"/>
  </rcc>
  <rcc rId="10081" sId="5" numFmtId="4">
    <oc r="AB37">
      <v>45.796999999999997</v>
    </oc>
    <nc r="AB37"/>
  </rcc>
  <rcc rId="10082" sId="5" numFmtId="4">
    <oc r="AC37">
      <v>0</v>
    </oc>
    <nc r="AC37"/>
  </rcc>
  <rcc rId="10083" sId="5" numFmtId="4">
    <oc r="AD37">
      <v>12.821999999999999</v>
    </oc>
    <nc r="AD37"/>
  </rcc>
  <rcc rId="10084" sId="5" numFmtId="4">
    <oc r="AE37">
      <v>0</v>
    </oc>
    <nc r="AE37"/>
  </rcc>
  <rcc rId="10085" sId="5" numFmtId="4">
    <oc r="AF37">
      <v>25.643999999999998</v>
    </oc>
    <nc r="AF37"/>
  </rcc>
  <rcc rId="10086" sId="5" numFmtId="4">
    <oc r="AG37">
      <v>0</v>
    </oc>
    <nc r="AG37"/>
  </rcc>
  <rcc rId="10087" sId="5">
    <oc r="C38" t="inlineStr">
      <is>
        <t>внебюджетные источники финансирования</t>
      </is>
    </oc>
    <nc r="C38"/>
  </rcc>
  <rcc rId="10088" sId="5">
    <oc r="D38">
      <f>SUM(J38,L38,N38,P38,R38,T38,V38,X38,Z38,AB38,AD38,AF38)</f>
    </oc>
    <nc r="D38"/>
  </rcc>
  <rcc rId="10089" sId="5">
    <oc r="E38">
      <f>J38</f>
    </oc>
    <nc r="E38"/>
  </rcc>
  <rcc rId="10090" sId="5">
    <oc r="F38">
      <f>G38</f>
    </oc>
    <nc r="F38"/>
  </rcc>
  <rcc rId="10091" sId="5">
    <oc r="G38">
      <f>SUM(K38,M38,O38,Q38,S38,U38,W38,Y38,AA38,AC38,AE38,AG38)</f>
    </oc>
    <nc r="G38"/>
  </rcc>
  <rcc rId="10092" sId="5">
    <oc r="H38">
      <f>IFERROR(G38/D38*100,0)</f>
    </oc>
    <nc r="H38"/>
  </rcc>
  <rcc rId="10093" sId="5">
    <oc r="I38">
      <f>IFERROR(G38/E38*100,0)</f>
    </oc>
    <nc r="I38"/>
  </rcc>
  <rcc rId="10094" sId="5" numFmtId="4">
    <oc r="J38">
      <v>0</v>
    </oc>
    <nc r="J38"/>
  </rcc>
  <rcc rId="10095" sId="5" numFmtId="4">
    <oc r="K38">
      <v>0</v>
    </oc>
    <nc r="K38"/>
  </rcc>
  <rcc rId="10096" sId="5" numFmtId="4">
    <oc r="L38">
      <v>0</v>
    </oc>
    <nc r="L38"/>
  </rcc>
  <rcc rId="10097" sId="5" numFmtId="4">
    <oc r="M38">
      <v>0</v>
    </oc>
    <nc r="M38"/>
  </rcc>
  <rcc rId="10098" sId="5" numFmtId="4">
    <oc r="N38">
      <v>0</v>
    </oc>
    <nc r="N38"/>
  </rcc>
  <rcc rId="10099" sId="5" numFmtId="4">
    <oc r="O38">
      <v>0</v>
    </oc>
    <nc r="O38"/>
  </rcc>
  <rcc rId="10100" sId="5" numFmtId="4">
    <oc r="P38">
      <v>0</v>
    </oc>
    <nc r="P38"/>
  </rcc>
  <rcc rId="10101" sId="5" numFmtId="4">
    <oc r="Q38">
      <v>0</v>
    </oc>
    <nc r="Q38"/>
  </rcc>
  <rcc rId="10102" sId="5" numFmtId="4">
    <oc r="R38">
      <v>0</v>
    </oc>
    <nc r="R38"/>
  </rcc>
  <rcc rId="10103" sId="5" numFmtId="4">
    <oc r="S38">
      <v>0</v>
    </oc>
    <nc r="S38"/>
  </rcc>
  <rcc rId="10104" sId="5" numFmtId="4">
    <oc r="T38">
      <v>0</v>
    </oc>
    <nc r="T38"/>
  </rcc>
  <rcc rId="10105" sId="5" numFmtId="4">
    <oc r="U38">
      <v>0</v>
    </oc>
    <nc r="U38"/>
  </rcc>
  <rcc rId="10106" sId="5" numFmtId="4">
    <oc r="V38">
      <v>0</v>
    </oc>
    <nc r="V38"/>
  </rcc>
  <rcc rId="10107" sId="5" numFmtId="4">
    <oc r="W38">
      <v>0</v>
    </oc>
    <nc r="W38"/>
  </rcc>
  <rcc rId="10108" sId="5" numFmtId="4">
    <oc r="X38">
      <v>0</v>
    </oc>
    <nc r="X38"/>
  </rcc>
  <rcc rId="10109" sId="5" numFmtId="4">
    <oc r="Y38">
      <v>0</v>
    </oc>
    <nc r="Y38"/>
  </rcc>
  <rcc rId="10110" sId="5" numFmtId="4">
    <oc r="Z38">
      <v>0</v>
    </oc>
    <nc r="Z38"/>
  </rcc>
  <rcc rId="10111" sId="5" numFmtId="4">
    <oc r="AA38">
      <v>0</v>
    </oc>
    <nc r="AA38"/>
  </rcc>
  <rcc rId="10112" sId="5" numFmtId="4">
    <oc r="AB38">
      <v>0</v>
    </oc>
    <nc r="AB38"/>
  </rcc>
  <rcc rId="10113" sId="5" numFmtId="4">
    <oc r="AC38">
      <v>0</v>
    </oc>
    <nc r="AC38"/>
  </rcc>
  <rcc rId="10114" sId="5" numFmtId="4">
    <oc r="AD38">
      <v>0</v>
    </oc>
    <nc r="AD38"/>
  </rcc>
  <rcc rId="10115" sId="5" numFmtId="4">
    <oc r="AE38">
      <v>0</v>
    </oc>
    <nc r="AE38"/>
  </rcc>
  <rcc rId="10116" sId="5" numFmtId="4">
    <oc r="AF38">
      <v>0</v>
    </oc>
    <nc r="AF38"/>
  </rcc>
  <rcc rId="10117" sId="5" numFmtId="4">
    <oc r="AG38">
      <v>0</v>
    </oc>
    <nc r="AG38"/>
  </rcc>
  <rcc rId="10118" sId="5">
    <oc r="B39" t="inlineStr">
      <is>
        <t>1.1.4. Организация работы по присвоению спортивных разрядов, квалификационных категорий</t>
      </is>
    </oc>
    <nc r="B39"/>
  </rcc>
  <rcc rId="10119" sId="5">
    <oc r="C39" t="inlineStr">
      <is>
        <t>Всего</t>
      </is>
    </oc>
    <nc r="C39"/>
  </rcc>
  <rcc rId="10120" sId="5">
    <oc r="D39">
      <f>D40+D41+D42+D43</f>
    </oc>
    <nc r="D39"/>
  </rcc>
  <rcc rId="10121" sId="5">
    <oc r="E39">
      <f>E40+E41+E42+E43</f>
    </oc>
    <nc r="E39"/>
  </rcc>
  <rcc rId="10122" sId="5">
    <oc r="F39">
      <f>F40+F41+F42+F43</f>
    </oc>
    <nc r="F39"/>
  </rcc>
  <rcc rId="10123" sId="5">
    <oc r="G39">
      <f>G40+G41+G42+G43</f>
    </oc>
    <nc r="G39"/>
  </rcc>
  <rcc rId="10124" sId="5">
    <oc r="H39">
      <f>IFERROR(G39/D39*100,0)</f>
    </oc>
    <nc r="H39"/>
  </rcc>
  <rcc rId="10125" sId="5">
    <oc r="I39">
      <f>IFERROR(G39/E39*100,0)</f>
    </oc>
    <nc r="I39"/>
  </rcc>
  <rcc rId="10126" sId="5">
    <oc r="J39">
      <f>J40+J41+J42+J43</f>
    </oc>
    <nc r="J39"/>
  </rcc>
  <rcc rId="10127" sId="5">
    <oc r="K39">
      <f>K40+K41+K42+K43</f>
    </oc>
    <nc r="K39"/>
  </rcc>
  <rcc rId="10128" sId="5">
    <oc r="L39">
      <f>L40+L41+L42+L43</f>
    </oc>
    <nc r="L39"/>
  </rcc>
  <rcc rId="10129" sId="5">
    <oc r="M39">
      <f>M40+M41+M42+M43</f>
    </oc>
    <nc r="M39"/>
  </rcc>
  <rcc rId="10130" sId="5">
    <oc r="N39">
      <f>N40+N41+N42+N43</f>
    </oc>
    <nc r="N39"/>
  </rcc>
  <rcc rId="10131" sId="5">
    <oc r="O39">
      <f>O40+O41+O42+O43</f>
    </oc>
    <nc r="O39"/>
  </rcc>
  <rcc rId="10132" sId="5">
    <oc r="P39">
      <f>P40+P41+P42+P43</f>
    </oc>
    <nc r="P39"/>
  </rcc>
  <rcc rId="10133" sId="5">
    <oc r="Q39">
      <f>Q40+Q41+Q42+Q43</f>
    </oc>
    <nc r="Q39"/>
  </rcc>
  <rcc rId="10134" sId="5">
    <oc r="R39">
      <f>R40+R41+R42+R43</f>
    </oc>
    <nc r="R39"/>
  </rcc>
  <rcc rId="10135" sId="5">
    <oc r="S39">
      <f>S40+S41+S42+S43</f>
    </oc>
    <nc r="S39"/>
  </rcc>
  <rcc rId="10136" sId="5">
    <oc r="T39">
      <f>T40+T41+T42+T43</f>
    </oc>
    <nc r="T39"/>
  </rcc>
  <rcc rId="10137" sId="5">
    <oc r="U39">
      <f>U40+U41+U42+U43</f>
    </oc>
    <nc r="U39"/>
  </rcc>
  <rcc rId="10138" sId="5">
    <oc r="V39">
      <f>V40+V41+V42+V43</f>
    </oc>
    <nc r="V39"/>
  </rcc>
  <rcc rId="10139" sId="5">
    <oc r="W39">
      <f>W40+W41+W42+W43</f>
    </oc>
    <nc r="W39"/>
  </rcc>
  <rcc rId="10140" sId="5">
    <oc r="X39">
      <f>X40+X41+X42+X43</f>
    </oc>
    <nc r="X39"/>
  </rcc>
  <rcc rId="10141" sId="5">
    <oc r="Y39">
      <f>Y40+Y41+Y42+Y43</f>
    </oc>
    <nc r="Y39"/>
  </rcc>
  <rcc rId="10142" sId="5">
    <oc r="Z39">
      <f>Z40+Z41+Z42+Z43</f>
    </oc>
    <nc r="Z39"/>
  </rcc>
  <rcc rId="10143" sId="5">
    <oc r="AA39">
      <f>AA40+AA41+AA42+AA43</f>
    </oc>
    <nc r="AA39"/>
  </rcc>
  <rcc rId="10144" sId="5">
    <oc r="AB39">
      <f>AB40+AB41+AB42+AB43</f>
    </oc>
    <nc r="AB39"/>
  </rcc>
  <rcc rId="10145" sId="5">
    <oc r="AC39">
      <f>AC40+AC41+AC42+AC43</f>
    </oc>
    <nc r="AC39"/>
  </rcc>
  <rcc rId="10146" sId="5">
    <oc r="AD39">
      <f>AD40+AD41+AD42+AD43</f>
    </oc>
    <nc r="AD39"/>
  </rcc>
  <rcc rId="10147" sId="5">
    <oc r="AE39">
      <f>AE40+AE41+AE42+AE43</f>
    </oc>
    <nc r="AE39"/>
  </rcc>
  <rcc rId="10148" sId="5">
    <oc r="AF39">
      <f>AF40+AF41+AF42+AF43</f>
    </oc>
    <nc r="AF39"/>
  </rcc>
  <rcc rId="10149" sId="5">
    <oc r="AG39">
      <f>AG40+AG41+AG42+AG43</f>
    </oc>
    <nc r="AG39"/>
  </rcc>
  <rcc rId="10150" sId="5">
    <oc r="C40" t="inlineStr">
      <is>
        <t>федеральный бюджет</t>
      </is>
    </oc>
    <nc r="C40"/>
  </rcc>
  <rcc rId="10151" sId="5">
    <oc r="D40">
      <f>SUM(J40,L40,N40,P40,R40,T40,V40,X40,Z40,AB40,AD40,AF40)</f>
    </oc>
    <nc r="D40"/>
  </rcc>
  <rcc rId="10152" sId="5">
    <oc r="E40">
      <f>J40</f>
    </oc>
    <nc r="E40"/>
  </rcc>
  <rcc rId="10153" sId="5">
    <oc r="F40">
      <f>G40</f>
    </oc>
    <nc r="F40"/>
  </rcc>
  <rcc rId="10154" sId="5">
    <oc r="G40">
      <f>SUM(K40,M40,O40,Q40,S40,U40,W40,Y40,AA40,AC40,AE40,AG40)</f>
    </oc>
    <nc r="G40"/>
  </rcc>
  <rcc rId="10155" sId="5">
    <oc r="H40">
      <f>IFERROR(G40/D40*100,0)</f>
    </oc>
    <nc r="H40"/>
  </rcc>
  <rcc rId="10156" sId="5">
    <oc r="I40">
      <f>IFERROR(G40/E40*100,0)</f>
    </oc>
    <nc r="I40"/>
  </rcc>
  <rcc rId="10157" sId="5" numFmtId="4">
    <oc r="J40">
      <v>0</v>
    </oc>
    <nc r="J40"/>
  </rcc>
  <rcc rId="10158" sId="5" numFmtId="4">
    <oc r="K40">
      <v>0</v>
    </oc>
    <nc r="K40"/>
  </rcc>
  <rcc rId="10159" sId="5" numFmtId="4">
    <oc r="L40">
      <v>0</v>
    </oc>
    <nc r="L40"/>
  </rcc>
  <rcc rId="10160" sId="5" numFmtId="4">
    <oc r="M40">
      <v>0</v>
    </oc>
    <nc r="M40"/>
  </rcc>
  <rcc rId="10161" sId="5" numFmtId="4">
    <oc r="N40">
      <v>0</v>
    </oc>
    <nc r="N40"/>
  </rcc>
  <rcc rId="10162" sId="5" numFmtId="4">
    <oc r="O40">
      <v>0</v>
    </oc>
    <nc r="O40"/>
  </rcc>
  <rcc rId="10163" sId="5" numFmtId="4">
    <oc r="P40">
      <v>0</v>
    </oc>
    <nc r="P40"/>
  </rcc>
  <rcc rId="10164" sId="5" numFmtId="4">
    <oc r="Q40">
      <v>0</v>
    </oc>
    <nc r="Q40"/>
  </rcc>
  <rcc rId="10165" sId="5" numFmtId="4">
    <oc r="R40">
      <v>0</v>
    </oc>
    <nc r="R40"/>
  </rcc>
  <rcc rId="10166" sId="5" numFmtId="4">
    <oc r="S40">
      <v>0</v>
    </oc>
    <nc r="S40"/>
  </rcc>
  <rcc rId="10167" sId="5" numFmtId="4">
    <oc r="T40">
      <v>0</v>
    </oc>
    <nc r="T40"/>
  </rcc>
  <rcc rId="10168" sId="5" numFmtId="4">
    <oc r="U40">
      <v>0</v>
    </oc>
    <nc r="U40"/>
  </rcc>
  <rcc rId="10169" sId="5" numFmtId="4">
    <oc r="V40">
      <v>0</v>
    </oc>
    <nc r="V40"/>
  </rcc>
  <rcc rId="10170" sId="5" numFmtId="4">
    <oc r="W40">
      <v>0</v>
    </oc>
    <nc r="W40"/>
  </rcc>
  <rcc rId="10171" sId="5" numFmtId="4">
    <oc r="X40">
      <v>0</v>
    </oc>
    <nc r="X40"/>
  </rcc>
  <rcc rId="10172" sId="5" numFmtId="4">
    <oc r="Y40">
      <v>0</v>
    </oc>
    <nc r="Y40"/>
  </rcc>
  <rcc rId="10173" sId="5" numFmtId="4">
    <oc r="Z40">
      <v>0</v>
    </oc>
    <nc r="Z40"/>
  </rcc>
  <rcc rId="10174" sId="5" numFmtId="4">
    <oc r="AA40">
      <v>0</v>
    </oc>
    <nc r="AA40"/>
  </rcc>
  <rcc rId="10175" sId="5" numFmtId="4">
    <oc r="AB40">
      <v>0</v>
    </oc>
    <nc r="AB40"/>
  </rcc>
  <rcc rId="10176" sId="5" numFmtId="4">
    <oc r="AC40">
      <v>0</v>
    </oc>
    <nc r="AC40"/>
  </rcc>
  <rcc rId="10177" sId="5" numFmtId="4">
    <oc r="AD40">
      <v>0</v>
    </oc>
    <nc r="AD40"/>
  </rcc>
  <rcc rId="10178" sId="5" numFmtId="4">
    <oc r="AE40">
      <v>0</v>
    </oc>
    <nc r="AE40"/>
  </rcc>
  <rcc rId="10179" sId="5" numFmtId="4">
    <oc r="AF40">
      <v>0</v>
    </oc>
    <nc r="AF40"/>
  </rcc>
  <rcc rId="10180" sId="5" numFmtId="4">
    <oc r="AG40">
      <v>0</v>
    </oc>
    <nc r="AG40"/>
  </rcc>
  <rcc rId="10181" sId="5">
    <oc r="C41" t="inlineStr">
      <is>
        <t>бюджет автономного округа</t>
      </is>
    </oc>
    <nc r="C41"/>
  </rcc>
  <rcc rId="10182" sId="5">
    <oc r="D41">
      <f>SUM(J41,L41,N41,P41,R41,T41,V41,X41,Z41,AB41,AD41,AF41)</f>
    </oc>
    <nc r="D41"/>
  </rcc>
  <rcc rId="10183" sId="5">
    <oc r="E41">
      <f>J41</f>
    </oc>
    <nc r="E41"/>
  </rcc>
  <rcc rId="10184" sId="5">
    <oc r="F41">
      <f>G41</f>
    </oc>
    <nc r="F41"/>
  </rcc>
  <rcc rId="10185" sId="5">
    <oc r="G41">
      <f>SUM(K41,M41,O41,Q41,S41,U41,W41,Y41,AA41,AC41,AE41,AG41)</f>
    </oc>
    <nc r="G41"/>
  </rcc>
  <rcc rId="10186" sId="5">
    <oc r="H41">
      <f>IFERROR(G41/D41*100,0)</f>
    </oc>
    <nc r="H41"/>
  </rcc>
  <rcc rId="10187" sId="5">
    <oc r="I41">
      <f>IFERROR(G41/E41*100,0)</f>
    </oc>
    <nc r="I41"/>
  </rcc>
  <rcc rId="10188" sId="5" numFmtId="4">
    <oc r="J41">
      <v>0</v>
    </oc>
    <nc r="J41"/>
  </rcc>
  <rcc rId="10189" sId="5" numFmtId="4">
    <oc r="K41">
      <v>0</v>
    </oc>
    <nc r="K41"/>
  </rcc>
  <rcc rId="10190" sId="5" numFmtId="4">
    <oc r="L41">
      <v>0</v>
    </oc>
    <nc r="L41"/>
  </rcc>
  <rcc rId="10191" sId="5" numFmtId="4">
    <oc r="M41">
      <v>0</v>
    </oc>
    <nc r="M41"/>
  </rcc>
  <rcc rId="10192" sId="5" numFmtId="4">
    <oc r="N41">
      <v>0</v>
    </oc>
    <nc r="N41"/>
  </rcc>
  <rcc rId="10193" sId="5" numFmtId="4">
    <oc r="O41">
      <v>0</v>
    </oc>
    <nc r="O41"/>
  </rcc>
  <rcc rId="10194" sId="5" numFmtId="4">
    <oc r="P41">
      <v>0</v>
    </oc>
    <nc r="P41"/>
  </rcc>
  <rcc rId="10195" sId="5" numFmtId="4">
    <oc r="Q41">
      <v>0</v>
    </oc>
    <nc r="Q41"/>
  </rcc>
  <rcc rId="10196" sId="5" numFmtId="4">
    <oc r="R41">
      <v>0</v>
    </oc>
    <nc r="R41"/>
  </rcc>
  <rcc rId="10197" sId="5" numFmtId="4">
    <oc r="S41">
      <v>0</v>
    </oc>
    <nc r="S41"/>
  </rcc>
  <rcc rId="10198" sId="5" numFmtId="4">
    <oc r="T41">
      <v>0</v>
    </oc>
    <nc r="T41"/>
  </rcc>
  <rcc rId="10199" sId="5" numFmtId="4">
    <oc r="U41">
      <v>0</v>
    </oc>
    <nc r="U41"/>
  </rcc>
  <rcc rId="10200" sId="5" numFmtId="4">
    <oc r="V41">
      <v>0</v>
    </oc>
    <nc r="V41"/>
  </rcc>
  <rcc rId="10201" sId="5" numFmtId="4">
    <oc r="W41">
      <v>0</v>
    </oc>
    <nc r="W41"/>
  </rcc>
  <rcc rId="10202" sId="5" numFmtId="4">
    <oc r="X41">
      <v>0</v>
    </oc>
    <nc r="X41"/>
  </rcc>
  <rcc rId="10203" sId="5" numFmtId="4">
    <oc r="Y41">
      <v>0</v>
    </oc>
    <nc r="Y41"/>
  </rcc>
  <rcc rId="10204" sId="5" numFmtId="4">
    <oc r="Z41">
      <v>0</v>
    </oc>
    <nc r="Z41"/>
  </rcc>
  <rcc rId="10205" sId="5" numFmtId="4">
    <oc r="AA41">
      <v>0</v>
    </oc>
    <nc r="AA41"/>
  </rcc>
  <rcc rId="10206" sId="5" numFmtId="4">
    <oc r="AB41">
      <v>0</v>
    </oc>
    <nc r="AB41"/>
  </rcc>
  <rcc rId="10207" sId="5" numFmtId="4">
    <oc r="AC41">
      <v>0</v>
    </oc>
    <nc r="AC41"/>
  </rcc>
  <rcc rId="10208" sId="5" numFmtId="4">
    <oc r="AD41">
      <v>0</v>
    </oc>
    <nc r="AD41"/>
  </rcc>
  <rcc rId="10209" sId="5" numFmtId="4">
    <oc r="AE41">
      <v>0</v>
    </oc>
    <nc r="AE41"/>
  </rcc>
  <rcc rId="10210" sId="5" numFmtId="4">
    <oc r="AF41">
      <v>0</v>
    </oc>
    <nc r="AF41"/>
  </rcc>
  <rcc rId="10211" sId="5" numFmtId="4">
    <oc r="AG41">
      <v>0</v>
    </oc>
    <nc r="AG41"/>
  </rcc>
  <rcc rId="10212" sId="5">
    <oc r="C42" t="inlineStr">
      <is>
        <t>бюджет города Когалыма</t>
      </is>
    </oc>
    <nc r="C42"/>
  </rcc>
  <rcc rId="10213" sId="5">
    <oc r="D42">
      <f>SUM(J42,L42,N42,P42,R42,T42,V42,X42,Z42,AB42,AD42,AF42)</f>
    </oc>
    <nc r="D42"/>
  </rcc>
  <rcc rId="10214" sId="5">
    <oc r="E42">
      <f>J42</f>
    </oc>
    <nc r="E42"/>
  </rcc>
  <rcc rId="10215" sId="5">
    <oc r="F42">
      <f>G42</f>
    </oc>
    <nc r="F42"/>
  </rcc>
  <rcc rId="10216" sId="5">
    <oc r="G42">
      <f>SUM(K42,M42,O42,Q42,S42,U42,W42,Y42,AA42,AC42,AE42,AG42)</f>
    </oc>
    <nc r="G42"/>
  </rcc>
  <rcc rId="10217" sId="5">
    <oc r="H42">
      <f>IFERROR(G42/D42*100,0)</f>
    </oc>
    <nc r="H42"/>
  </rcc>
  <rcc rId="10218" sId="5">
    <oc r="I42">
      <f>IFERROR(G42/E42*100,0)</f>
    </oc>
    <nc r="I42"/>
  </rcc>
  <rcc rId="10219" sId="5" numFmtId="4">
    <oc r="J42">
      <v>0</v>
    </oc>
    <nc r="J42"/>
  </rcc>
  <rcc rId="10220" sId="5" numFmtId="4">
    <oc r="K42">
      <v>0</v>
    </oc>
    <nc r="K42"/>
  </rcc>
  <rcc rId="10221" sId="5" numFmtId="4">
    <oc r="L42">
      <v>0</v>
    </oc>
    <nc r="L42"/>
  </rcc>
  <rcc rId="10222" sId="5" numFmtId="4">
    <oc r="M42">
      <v>0</v>
    </oc>
    <nc r="M42"/>
  </rcc>
  <rcc rId="10223" sId="5" numFmtId="4">
    <oc r="N42">
      <v>0</v>
    </oc>
    <nc r="N42"/>
  </rcc>
  <rcc rId="10224" sId="5" numFmtId="4">
    <oc r="O42">
      <v>0</v>
    </oc>
    <nc r="O42"/>
  </rcc>
  <rcc rId="10225" sId="5" numFmtId="4">
    <oc r="P42">
      <v>8.3000000000000007</v>
    </oc>
    <nc r="P42"/>
  </rcc>
  <rcc rId="10226" sId="5" numFmtId="4">
    <oc r="Q42">
      <v>0</v>
    </oc>
    <nc r="Q42"/>
  </rcc>
  <rcc rId="10227" sId="5" numFmtId="4">
    <oc r="R42">
      <v>0</v>
    </oc>
    <nc r="R42"/>
  </rcc>
  <rcc rId="10228" sId="5" numFmtId="4">
    <oc r="S42">
      <v>0</v>
    </oc>
    <nc r="S42"/>
  </rcc>
  <rcc rId="10229" sId="5" numFmtId="4">
    <oc r="T42">
      <v>0</v>
    </oc>
    <nc r="T42"/>
  </rcc>
  <rcc rId="10230" sId="5" numFmtId="4">
    <oc r="U42">
      <v>0</v>
    </oc>
    <nc r="U42"/>
  </rcc>
  <rcc rId="10231" sId="5" numFmtId="4">
    <oc r="V42">
      <v>0</v>
    </oc>
    <nc r="V42"/>
  </rcc>
  <rcc rId="10232" sId="5" numFmtId="4">
    <oc r="W42">
      <v>0</v>
    </oc>
    <nc r="W42"/>
  </rcc>
  <rcc rId="10233" sId="5" numFmtId="4">
    <oc r="X42">
      <v>0</v>
    </oc>
    <nc r="X42"/>
  </rcc>
  <rcc rId="10234" sId="5" numFmtId="4">
    <oc r="Y42">
      <v>0</v>
    </oc>
    <nc r="Y42"/>
  </rcc>
  <rcc rId="10235" sId="5" numFmtId="4">
    <oc r="Z42">
      <v>0</v>
    </oc>
    <nc r="Z42"/>
  </rcc>
  <rcc rId="10236" sId="5" numFmtId="4">
    <oc r="AA42">
      <v>0</v>
    </oc>
    <nc r="AA42"/>
  </rcc>
  <rcc rId="10237" sId="5" numFmtId="4">
    <oc r="AB42">
      <v>0</v>
    </oc>
    <nc r="AB42"/>
  </rcc>
  <rcc rId="10238" sId="5" numFmtId="4">
    <oc r="AC42">
      <v>0</v>
    </oc>
    <nc r="AC42"/>
  </rcc>
  <rcc rId="10239" sId="5" numFmtId="4">
    <oc r="AD42">
      <v>0</v>
    </oc>
    <nc r="AD42"/>
  </rcc>
  <rcc rId="10240" sId="5" numFmtId="4">
    <oc r="AE42">
      <v>0</v>
    </oc>
    <nc r="AE42"/>
  </rcc>
  <rcc rId="10241" sId="5" numFmtId="4">
    <oc r="AF42">
      <v>0</v>
    </oc>
    <nc r="AF42"/>
  </rcc>
  <rcc rId="10242" sId="5" numFmtId="4">
    <oc r="AG42">
      <v>0</v>
    </oc>
    <nc r="AG42"/>
  </rcc>
  <rcc rId="10243" sId="5">
    <oc r="C43" t="inlineStr">
      <is>
        <t>внебюджетные источники финансирования</t>
      </is>
    </oc>
    <nc r="C43"/>
  </rcc>
  <rcc rId="10244" sId="5">
    <oc r="D43">
      <f>SUM(J43,L43,N43,P43,R43,T43,V43,X43,Z43,AB43,AD43,AF43)</f>
    </oc>
    <nc r="D43"/>
  </rcc>
  <rcc rId="10245" sId="5">
    <oc r="E43">
      <f>J43</f>
    </oc>
    <nc r="E43"/>
  </rcc>
  <rcc rId="10246" sId="5">
    <oc r="F43">
      <f>G43</f>
    </oc>
    <nc r="F43"/>
  </rcc>
  <rcc rId="10247" sId="5">
    <oc r="G43">
      <f>SUM(K43,M43,O43,Q43,S43,U43,W43,Y43,AA43,AC43,AE43,AG43)</f>
    </oc>
    <nc r="G43"/>
  </rcc>
  <rcc rId="10248" sId="5">
    <oc r="H43">
      <f>IFERROR(G43/D43*100,0)</f>
    </oc>
    <nc r="H43"/>
  </rcc>
  <rcc rId="10249" sId="5">
    <oc r="I43">
      <f>IFERROR(G43/E43*100,0)</f>
    </oc>
    <nc r="I43"/>
  </rcc>
  <rcc rId="10250" sId="5" numFmtId="4">
    <oc r="J43">
      <v>0</v>
    </oc>
    <nc r="J43"/>
  </rcc>
  <rcc rId="10251" sId="5" numFmtId="4">
    <oc r="K43">
      <v>0</v>
    </oc>
    <nc r="K43"/>
  </rcc>
  <rcc rId="10252" sId="5" numFmtId="4">
    <oc r="L43">
      <v>0</v>
    </oc>
    <nc r="L43"/>
  </rcc>
  <rcc rId="10253" sId="5" numFmtId="4">
    <oc r="M43">
      <v>0</v>
    </oc>
    <nc r="M43"/>
  </rcc>
  <rcc rId="10254" sId="5" numFmtId="4">
    <oc r="N43">
      <v>0</v>
    </oc>
    <nc r="N43"/>
  </rcc>
  <rcc rId="10255" sId="5" numFmtId="4">
    <oc r="O43">
      <v>0</v>
    </oc>
    <nc r="O43"/>
  </rcc>
  <rcc rId="10256" sId="5" numFmtId="4">
    <oc r="P43">
      <v>0</v>
    </oc>
    <nc r="P43"/>
  </rcc>
  <rcc rId="10257" sId="5" numFmtId="4">
    <oc r="Q43">
      <v>0</v>
    </oc>
    <nc r="Q43"/>
  </rcc>
  <rcc rId="10258" sId="5" numFmtId="4">
    <oc r="R43">
      <v>0</v>
    </oc>
    <nc r="R43"/>
  </rcc>
  <rcc rId="10259" sId="5" numFmtId="4">
    <oc r="S43">
      <v>0</v>
    </oc>
    <nc r="S43"/>
  </rcc>
  <rcc rId="10260" sId="5" numFmtId="4">
    <oc r="T43">
      <v>0</v>
    </oc>
    <nc r="T43"/>
  </rcc>
  <rcc rId="10261" sId="5" numFmtId="4">
    <oc r="U43">
      <v>0</v>
    </oc>
    <nc r="U43"/>
  </rcc>
  <rcc rId="10262" sId="5" numFmtId="4">
    <oc r="V43">
      <v>0</v>
    </oc>
    <nc r="V43"/>
  </rcc>
  <rcc rId="10263" sId="5" numFmtId="4">
    <oc r="W43">
      <v>0</v>
    </oc>
    <nc r="W43"/>
  </rcc>
  <rcc rId="10264" sId="5" numFmtId="4">
    <oc r="X43">
      <v>0</v>
    </oc>
    <nc r="X43"/>
  </rcc>
  <rcc rId="10265" sId="5" numFmtId="4">
    <oc r="Y43">
      <v>0</v>
    </oc>
    <nc r="Y43"/>
  </rcc>
  <rcc rId="10266" sId="5" numFmtId="4">
    <oc r="Z43">
      <v>0</v>
    </oc>
    <nc r="Z43"/>
  </rcc>
  <rcc rId="10267" sId="5" numFmtId="4">
    <oc r="AA43">
      <v>0</v>
    </oc>
    <nc r="AA43"/>
  </rcc>
  <rcc rId="10268" sId="5" numFmtId="4">
    <oc r="AB43">
      <v>0</v>
    </oc>
    <nc r="AB43"/>
  </rcc>
  <rcc rId="10269" sId="5" numFmtId="4">
    <oc r="AC43">
      <v>0</v>
    </oc>
    <nc r="AC43"/>
  </rcc>
  <rcc rId="10270" sId="5" numFmtId="4">
    <oc r="AD43">
      <v>0</v>
    </oc>
    <nc r="AD43"/>
  </rcc>
  <rcc rId="10271" sId="5" numFmtId="4">
    <oc r="AE43">
      <v>0</v>
    </oc>
    <nc r="AE43"/>
  </rcc>
  <rcc rId="10272" sId="5" numFmtId="4">
    <oc r="AF43">
      <v>0</v>
    </oc>
    <nc r="AF43"/>
  </rcc>
  <rcc rId="10273" sId="5" numFmtId="4">
    <oc r="AG43">
      <v>0</v>
    </oc>
    <nc r="AG43"/>
  </rcc>
  <rcc rId="10274" sId="5">
    <oc r="B44" t="inlineStr">
      <is>
        <t>1.1.5. Развитие материально-технической базы МАУ ДО «СШ «Дворец спорта»</t>
      </is>
    </oc>
    <nc r="B44"/>
  </rcc>
  <rcc rId="10275" sId="5">
    <oc r="C44" t="inlineStr">
      <is>
        <t>Всего</t>
      </is>
    </oc>
    <nc r="C44"/>
  </rcc>
  <rcc rId="10276" sId="5">
    <oc r="D44">
      <f>D45+D46+D47+D48</f>
    </oc>
    <nc r="D44"/>
  </rcc>
  <rcc rId="10277" sId="5">
    <oc r="E44">
      <f>E45+E46+E47+E48</f>
    </oc>
    <nc r="E44"/>
  </rcc>
  <rcc rId="10278" sId="5">
    <oc r="F44">
      <f>F45+F46+F47+F48</f>
    </oc>
    <nc r="F44"/>
  </rcc>
  <rcc rId="10279" sId="5">
    <oc r="G44">
      <f>G45+G46+G47+G48</f>
    </oc>
    <nc r="G44"/>
  </rcc>
  <rcc rId="10280" sId="5">
    <oc r="H44">
      <f>IFERROR(G44/D44*100,0)</f>
    </oc>
    <nc r="H44"/>
  </rcc>
  <rcc rId="10281" sId="5">
    <oc r="I44">
      <f>IFERROR(G44/E44*100,0)</f>
    </oc>
    <nc r="I44"/>
  </rcc>
  <rcc rId="10282" sId="5">
    <oc r="J44">
      <f>J45+J46+J47+J48</f>
    </oc>
    <nc r="J44"/>
  </rcc>
  <rcc rId="10283" sId="5">
    <oc r="K44">
      <f>K45+K46+K47+K48</f>
    </oc>
    <nc r="K44"/>
  </rcc>
  <rcc rId="10284" sId="5">
    <oc r="L44">
      <f>L45+L46+L47+L48</f>
    </oc>
    <nc r="L44"/>
  </rcc>
  <rcc rId="10285" sId="5">
    <oc r="M44">
      <f>M45+M46+M47+M48</f>
    </oc>
    <nc r="M44"/>
  </rcc>
  <rcc rId="10286" sId="5">
    <oc r="N44">
      <f>N45+N46+N47+N48</f>
    </oc>
    <nc r="N44"/>
  </rcc>
  <rcc rId="10287" sId="5">
    <oc r="O44">
      <f>O45+O46+O47+O48</f>
    </oc>
    <nc r="O44"/>
  </rcc>
  <rcc rId="10288" sId="5">
    <oc r="P44">
      <f>P45+P46+P47+P48</f>
    </oc>
    <nc r="P44"/>
  </rcc>
  <rcc rId="10289" sId="5">
    <oc r="Q44">
      <f>Q45+Q46+Q47+Q48</f>
    </oc>
    <nc r="Q44"/>
  </rcc>
  <rcc rId="10290" sId="5">
    <oc r="R44">
      <f>R45+R46+R47+R48</f>
    </oc>
    <nc r="R44"/>
  </rcc>
  <rcc rId="10291" sId="5">
    <oc r="S44">
      <f>S45+S46+S47+S48</f>
    </oc>
    <nc r="S44"/>
  </rcc>
  <rcc rId="10292" sId="5">
    <oc r="T44">
      <f>T45+T46+T47+T48</f>
    </oc>
    <nc r="T44"/>
  </rcc>
  <rcc rId="10293" sId="5">
    <oc r="U44">
      <f>U45+U46+U47+U48</f>
    </oc>
    <nc r="U44"/>
  </rcc>
  <rcc rId="10294" sId="5">
    <oc r="V44">
      <f>V45+V46+V47+V48</f>
    </oc>
    <nc r="V44"/>
  </rcc>
  <rcc rId="10295" sId="5">
    <oc r="W44">
      <f>W45+W46+W47+W48</f>
    </oc>
    <nc r="W44"/>
  </rcc>
  <rcc rId="10296" sId="5">
    <oc r="X44">
      <f>X45+X46+X47+X48</f>
    </oc>
    <nc r="X44"/>
  </rcc>
  <rcc rId="10297" sId="5">
    <oc r="Y44">
      <f>Y45+Y46+Y47+Y48</f>
    </oc>
    <nc r="Y44"/>
  </rcc>
  <rcc rId="10298" sId="5">
    <oc r="Z44">
      <f>Z45+Z46+Z47+Z48</f>
    </oc>
    <nc r="Z44"/>
  </rcc>
  <rcc rId="10299" sId="5">
    <oc r="AA44">
      <f>AA45+AA46+AA47+AA48</f>
    </oc>
    <nc r="AA44"/>
  </rcc>
  <rcc rId="10300" sId="5">
    <oc r="AB44">
      <f>AB45+AB46+AB47+AB48</f>
    </oc>
    <nc r="AB44"/>
  </rcc>
  <rcc rId="10301" sId="5">
    <oc r="AC44">
      <f>AC45+AC46+AC47+AC48</f>
    </oc>
    <nc r="AC44"/>
  </rcc>
  <rcc rId="10302" sId="5">
    <oc r="AD44">
      <f>AD45+AD46+AD47+AD48</f>
    </oc>
    <nc r="AD44"/>
  </rcc>
  <rcc rId="10303" sId="5">
    <oc r="AE44">
      <f>AE45+AE46+AE47+AE48</f>
    </oc>
    <nc r="AE44"/>
  </rcc>
  <rcc rId="10304" sId="5">
    <oc r="AF44">
      <f>AF45+AF46+AF47+AF48</f>
    </oc>
    <nc r="AF44"/>
  </rcc>
  <rcc rId="10305" sId="5">
    <oc r="AG44">
      <f>AG45+AG46+AG47+AG48</f>
    </oc>
    <nc r="AG44"/>
  </rcc>
  <rcc rId="10306" sId="5">
    <oc r="C45" t="inlineStr">
      <is>
        <t>федеральный бюджет</t>
      </is>
    </oc>
    <nc r="C45"/>
  </rcc>
  <rcc rId="10307" sId="5">
    <oc r="D45">
      <f>SUM(J45,L45,N45,P45,R45,T45,V45,X45,Z45,AB45,AD45,AF45)</f>
    </oc>
    <nc r="D45"/>
  </rcc>
  <rcc rId="10308" sId="5">
    <oc r="E45">
      <f>J45</f>
    </oc>
    <nc r="E45"/>
  </rcc>
  <rcc rId="10309" sId="5">
    <oc r="F45">
      <f>G45</f>
    </oc>
    <nc r="F45"/>
  </rcc>
  <rcc rId="10310" sId="5">
    <oc r="G45">
      <f>SUM(K45,M45,O45,Q45,S45,U45,W45,Y45,AA45,AC45,AE45,AG45)</f>
    </oc>
    <nc r="G45"/>
  </rcc>
  <rcc rId="10311" sId="5">
    <oc r="H45">
      <f>IFERROR(G45/D45*100,0)</f>
    </oc>
    <nc r="H45"/>
  </rcc>
  <rcc rId="10312" sId="5">
    <oc r="I45">
      <f>IFERROR(G45/E45*100,0)</f>
    </oc>
    <nc r="I45"/>
  </rcc>
  <rcc rId="10313" sId="5" numFmtId="4">
    <oc r="J45">
      <v>0</v>
    </oc>
    <nc r="J45"/>
  </rcc>
  <rcc rId="10314" sId="5" numFmtId="4">
    <oc r="K45">
      <v>0</v>
    </oc>
    <nc r="K45"/>
  </rcc>
  <rcc rId="10315" sId="5" numFmtId="4">
    <oc r="L45">
      <v>0</v>
    </oc>
    <nc r="L45"/>
  </rcc>
  <rcc rId="10316" sId="5" numFmtId="4">
    <oc r="M45">
      <v>0</v>
    </oc>
    <nc r="M45"/>
  </rcc>
  <rcc rId="10317" sId="5" numFmtId="4">
    <oc r="N45">
      <v>0</v>
    </oc>
    <nc r="N45"/>
  </rcc>
  <rcc rId="10318" sId="5" numFmtId="4">
    <oc r="O45">
      <v>0</v>
    </oc>
    <nc r="O45"/>
  </rcc>
  <rcc rId="10319" sId="5" numFmtId="4">
    <oc r="P45">
      <v>0</v>
    </oc>
    <nc r="P45"/>
  </rcc>
  <rcc rId="10320" sId="5" numFmtId="4">
    <oc r="Q45">
      <v>0</v>
    </oc>
    <nc r="Q45"/>
  </rcc>
  <rcc rId="10321" sId="5" numFmtId="4">
    <oc r="R45">
      <v>0</v>
    </oc>
    <nc r="R45"/>
  </rcc>
  <rcc rId="10322" sId="5" numFmtId="4">
    <oc r="S45">
      <v>0</v>
    </oc>
    <nc r="S45"/>
  </rcc>
  <rcc rId="10323" sId="5" numFmtId="4">
    <oc r="T45">
      <v>0</v>
    </oc>
    <nc r="T45"/>
  </rcc>
  <rcc rId="10324" sId="5" numFmtId="4">
    <oc r="U45">
      <v>0</v>
    </oc>
    <nc r="U45"/>
  </rcc>
  <rcc rId="10325" sId="5" numFmtId="4">
    <oc r="V45">
      <v>0</v>
    </oc>
    <nc r="V45"/>
  </rcc>
  <rcc rId="10326" sId="5" numFmtId="4">
    <oc r="W45">
      <v>0</v>
    </oc>
    <nc r="W45"/>
  </rcc>
  <rcc rId="10327" sId="5" numFmtId="4">
    <oc r="X45">
      <v>0</v>
    </oc>
    <nc r="X45"/>
  </rcc>
  <rcc rId="10328" sId="5" numFmtId="4">
    <oc r="Y45">
      <v>0</v>
    </oc>
    <nc r="Y45"/>
  </rcc>
  <rcc rId="10329" sId="5" numFmtId="4">
    <oc r="Z45">
      <v>0</v>
    </oc>
    <nc r="Z45"/>
  </rcc>
  <rcc rId="10330" sId="5" numFmtId="4">
    <oc r="AA45">
      <v>0</v>
    </oc>
    <nc r="AA45"/>
  </rcc>
  <rcc rId="10331" sId="5" numFmtId="4">
    <oc r="AB45">
      <v>0</v>
    </oc>
    <nc r="AB45"/>
  </rcc>
  <rcc rId="10332" sId="5" numFmtId="4">
    <oc r="AC45">
      <v>0</v>
    </oc>
    <nc r="AC45"/>
  </rcc>
  <rcc rId="10333" sId="5" numFmtId="4">
    <oc r="AD45">
      <v>0</v>
    </oc>
    <nc r="AD45"/>
  </rcc>
  <rcc rId="10334" sId="5" numFmtId="4">
    <oc r="AE45">
      <v>0</v>
    </oc>
    <nc r="AE45"/>
  </rcc>
  <rcc rId="10335" sId="5" numFmtId="4">
    <oc r="AF45">
      <v>0</v>
    </oc>
    <nc r="AF45"/>
  </rcc>
  <rcc rId="10336" sId="5" numFmtId="4">
    <oc r="AG45">
      <v>0</v>
    </oc>
    <nc r="AG45"/>
  </rcc>
  <rcc rId="10337" sId="5">
    <oc r="C46" t="inlineStr">
      <is>
        <t>бюджет автономного округа</t>
      </is>
    </oc>
    <nc r="C46"/>
  </rcc>
  <rcc rId="10338" sId="5">
    <oc r="D46">
      <f>SUM(J46,L46,N46,P46,R46,T46,V46,X46,Z46,AB46,AD46,AF46)</f>
    </oc>
    <nc r="D46"/>
  </rcc>
  <rcc rId="10339" sId="5">
    <oc r="E46">
      <f>J46</f>
    </oc>
    <nc r="E46"/>
  </rcc>
  <rcc rId="10340" sId="5">
    <oc r="F46">
      <f>G46</f>
    </oc>
    <nc r="F46"/>
  </rcc>
  <rcc rId="10341" sId="5">
    <oc r="G46">
      <f>SUM(K46,M46,O46,Q46,S46,U46,W46,Y46,AA46,AC46,AE46,AG46)</f>
    </oc>
    <nc r="G46"/>
  </rcc>
  <rcc rId="10342" sId="5">
    <oc r="H46">
      <f>IFERROR(G46/D46*100,0)</f>
    </oc>
    <nc r="H46"/>
  </rcc>
  <rcc rId="10343" sId="5">
    <oc r="I46">
      <f>IFERROR(G46/E46*100,0)</f>
    </oc>
    <nc r="I46"/>
  </rcc>
  <rcc rId="10344" sId="5" numFmtId="4">
    <oc r="J46">
      <v>0</v>
    </oc>
    <nc r="J46"/>
  </rcc>
  <rcc rId="10345" sId="5" numFmtId="4">
    <oc r="K46">
      <v>0</v>
    </oc>
    <nc r="K46"/>
  </rcc>
  <rcc rId="10346" sId="5" numFmtId="4">
    <oc r="L46">
      <v>0</v>
    </oc>
    <nc r="L46"/>
  </rcc>
  <rcc rId="10347" sId="5" numFmtId="4">
    <oc r="M46">
      <v>0</v>
    </oc>
    <nc r="M46"/>
  </rcc>
  <rcc rId="10348" sId="5" numFmtId="4">
    <oc r="N46">
      <v>0</v>
    </oc>
    <nc r="N46"/>
  </rcc>
  <rcc rId="10349" sId="5" numFmtId="4">
    <oc r="O46">
      <v>0</v>
    </oc>
    <nc r="O46"/>
  </rcc>
  <rcc rId="10350" sId="5" numFmtId="4">
    <oc r="P46">
      <v>0</v>
    </oc>
    <nc r="P46"/>
  </rcc>
  <rcc rId="10351" sId="5" numFmtId="4">
    <oc r="Q46">
      <v>0</v>
    </oc>
    <nc r="Q46"/>
  </rcc>
  <rcc rId="10352" sId="5" numFmtId="4">
    <oc r="R46">
      <v>2804.7</v>
    </oc>
    <nc r="R46"/>
  </rcc>
  <rcc rId="10353" sId="5" numFmtId="4">
    <oc r="S46">
      <v>0</v>
    </oc>
    <nc r="S46"/>
  </rcc>
  <rcc rId="10354" sId="5" numFmtId="4">
    <oc r="T46">
      <v>0</v>
    </oc>
    <nc r="T46"/>
  </rcc>
  <rcc rId="10355" sId="5" numFmtId="4">
    <oc r="U46">
      <v>0</v>
    </oc>
    <nc r="U46"/>
  </rcc>
  <rcc rId="10356" sId="5" numFmtId="4">
    <oc r="V46">
      <v>0</v>
    </oc>
    <nc r="V46"/>
  </rcc>
  <rcc rId="10357" sId="5" numFmtId="4">
    <oc r="W46">
      <v>0</v>
    </oc>
    <nc r="W46"/>
  </rcc>
  <rcc rId="10358" sId="5" numFmtId="4">
    <oc r="X46">
      <v>0</v>
    </oc>
    <nc r="X46"/>
  </rcc>
  <rcc rId="10359" sId="5" numFmtId="4">
    <oc r="Y46">
      <v>0</v>
    </oc>
    <nc r="Y46"/>
  </rcc>
  <rcc rId="10360" sId="5" numFmtId="4">
    <oc r="Z46">
      <v>0</v>
    </oc>
    <nc r="Z46"/>
  </rcc>
  <rcc rId="10361" sId="5" numFmtId="4">
    <oc r="AA46">
      <v>0</v>
    </oc>
    <nc r="AA46"/>
  </rcc>
  <rcc rId="10362" sId="5" numFmtId="4">
    <oc r="AB46">
      <v>0</v>
    </oc>
    <nc r="AB46"/>
  </rcc>
  <rcc rId="10363" sId="5" numFmtId="4">
    <oc r="AC46">
      <v>0</v>
    </oc>
    <nc r="AC46"/>
  </rcc>
  <rcc rId="10364" sId="5" numFmtId="4">
    <oc r="AD46">
      <v>0</v>
    </oc>
    <nc r="AD46"/>
  </rcc>
  <rcc rId="10365" sId="5" numFmtId="4">
    <oc r="AE46">
      <v>0</v>
    </oc>
    <nc r="AE46"/>
  </rcc>
  <rcc rId="10366" sId="5" numFmtId="4">
    <oc r="AF46">
      <v>0</v>
    </oc>
    <nc r="AF46"/>
  </rcc>
  <rcc rId="10367" sId="5" numFmtId="4">
    <oc r="AG46">
      <v>0</v>
    </oc>
    <nc r="AG46"/>
  </rcc>
  <rcc rId="10368" sId="5">
    <oc r="C47" t="inlineStr">
      <is>
        <t>бюджет города Когалыма</t>
      </is>
    </oc>
    <nc r="C47"/>
  </rcc>
  <rcc rId="10369" sId="5">
    <oc r="D47">
      <f>SUM(J47,L47,N47,P47,R47,T47,V47,X47,Z47,AB47,AD47,AF47)</f>
    </oc>
    <nc r="D47"/>
  </rcc>
  <rcc rId="10370" sId="5">
    <oc r="E47">
      <f>J47</f>
    </oc>
    <nc r="E47"/>
  </rcc>
  <rcc rId="10371" sId="5">
    <oc r="F47">
      <f>G47</f>
    </oc>
    <nc r="F47"/>
  </rcc>
  <rcc rId="10372" sId="5">
    <oc r="G47">
      <f>SUM(K47,M47,O47,Q47,S47,U47,W47,Y47,AA47,AC47,AE47,AG47)</f>
    </oc>
    <nc r="G47"/>
  </rcc>
  <rcc rId="10373" sId="5">
    <oc r="H47">
      <f>IFERROR(G47/D47*100,0)</f>
    </oc>
    <nc r="H47"/>
  </rcc>
  <rcc rId="10374" sId="5">
    <oc r="I47">
      <f>IFERROR(G47/E47*100,0)</f>
    </oc>
    <nc r="I47"/>
  </rcc>
  <rcc rId="10375" sId="5" numFmtId="4">
    <oc r="J47">
      <v>22.545999999999999</v>
    </oc>
    <nc r="J47"/>
  </rcc>
  <rcc rId="10376" sId="5" numFmtId="4">
    <oc r="K47">
      <v>0</v>
    </oc>
    <nc r="K47"/>
  </rcc>
  <rcc rId="10377" sId="5" numFmtId="4">
    <oc r="L47">
      <v>22.545999999999999</v>
    </oc>
    <nc r="L47"/>
  </rcc>
  <rcc rId="10378" sId="5" numFmtId="4">
    <oc r="M47">
      <v>27.59</v>
    </oc>
    <nc r="M47"/>
  </rcc>
  <rcc rId="10379" sId="5" numFmtId="4">
    <oc r="N47">
      <v>500.93200000000002</v>
    </oc>
    <nc r="N47"/>
  </rcc>
  <rcc rId="10380" sId="5" numFmtId="4">
    <oc r="O47">
      <v>16.739999999999998</v>
    </oc>
    <nc r="O47"/>
  </rcc>
  <rcc rId="10381" sId="5" numFmtId="4">
    <oc r="P47">
      <v>22.545999999999999</v>
    </oc>
    <nc r="P47"/>
  </rcc>
  <rcc rId="10382" sId="5" numFmtId="4">
    <oc r="Q47">
      <v>64.7</v>
    </oc>
    <nc r="Q47"/>
  </rcc>
  <rcc rId="10383" sId="5" numFmtId="4">
    <oc r="R47">
      <v>170.24600000000001</v>
    </oc>
    <nc r="R47"/>
  </rcc>
  <rcc rId="10384" sId="5" numFmtId="4">
    <oc r="S47">
      <v>0</v>
    </oc>
    <nc r="S47"/>
  </rcc>
  <rcc rId="10385" sId="5" numFmtId="4">
    <oc r="T47">
      <v>22.545999999999999</v>
    </oc>
    <nc r="T47"/>
  </rcc>
  <rcc rId="10386" sId="5" numFmtId="4">
    <oc r="U47">
      <v>0</v>
    </oc>
    <nc r="U47"/>
  </rcc>
  <rcc rId="10387" sId="5" numFmtId="4">
    <oc r="V47">
      <v>0</v>
    </oc>
    <nc r="V47"/>
  </rcc>
  <rcc rId="10388" sId="5" numFmtId="4">
    <oc r="W47">
      <v>0</v>
    </oc>
    <nc r="W47"/>
  </rcc>
  <rcc rId="10389" sId="5" numFmtId="4">
    <oc r="X47">
      <v>0</v>
    </oc>
    <nc r="X47"/>
  </rcc>
  <rcc rId="10390" sId="5" numFmtId="4">
    <oc r="Y47">
      <v>0</v>
    </oc>
    <nc r="Y47"/>
  </rcc>
  <rcc rId="10391" sId="5" numFmtId="4">
    <oc r="Z47">
      <v>22.545999999999999</v>
    </oc>
    <nc r="Z47"/>
  </rcc>
  <rcc rId="10392" sId="5" numFmtId="4">
    <oc r="AA47">
      <v>0</v>
    </oc>
    <nc r="AA47"/>
  </rcc>
  <rcc rId="10393" sId="5" numFmtId="4">
    <oc r="AB47">
      <v>22.545999999999999</v>
    </oc>
    <nc r="AB47"/>
  </rcc>
  <rcc rId="10394" sId="5" numFmtId="4">
    <oc r="AC47">
      <v>0</v>
    </oc>
    <nc r="AC47"/>
  </rcc>
  <rcc rId="10395" sId="5" numFmtId="4">
    <oc r="AD47">
      <v>22.545999999999999</v>
    </oc>
    <nc r="AD47"/>
  </rcc>
  <rcc rId="10396" sId="5" numFmtId="4">
    <oc r="AE47">
      <v>0</v>
    </oc>
    <nc r="AE47"/>
  </rcc>
  <rcc rId="10397" sId="5" numFmtId="4">
    <oc r="AF47">
      <v>5560.2190000000001</v>
    </oc>
    <nc r="AF47"/>
  </rcc>
  <rcc rId="10398" sId="5" numFmtId="4">
    <oc r="AG47">
      <v>0</v>
    </oc>
    <nc r="AG47"/>
  </rcc>
  <rcc rId="10399" sId="5">
    <oc r="C48" t="inlineStr">
      <is>
        <t>внебюджетные источники финансирования</t>
      </is>
    </oc>
    <nc r="C48"/>
  </rcc>
  <rcc rId="10400" sId="5">
    <oc r="D48">
      <f>SUM(J48,L48,N48,P48,R48,T48,V48,X48,Z48,AB48,AD48,AF48)</f>
    </oc>
    <nc r="D48"/>
  </rcc>
  <rcc rId="10401" sId="5">
    <oc r="E48">
      <f>J48</f>
    </oc>
    <nc r="E48"/>
  </rcc>
  <rcc rId="10402" sId="5">
    <oc r="F48">
      <f>G48</f>
    </oc>
    <nc r="F48"/>
  </rcc>
  <rcc rId="10403" sId="5">
    <oc r="G48">
      <f>SUM(K48,M48,O48,Q48,S48,U48,W48,Y48,AA48,AC48,AE48,AG48)</f>
    </oc>
    <nc r="G48"/>
  </rcc>
  <rcc rId="10404" sId="5">
    <oc r="H48">
      <f>IFERROR(G48/D48*100,0)</f>
    </oc>
    <nc r="H48"/>
  </rcc>
  <rcc rId="10405" sId="5">
    <oc r="I48">
      <f>IFERROR(G48/E48*100,0)</f>
    </oc>
    <nc r="I48"/>
  </rcc>
  <rcc rId="10406" sId="5" numFmtId="4">
    <oc r="J48">
      <v>0</v>
    </oc>
    <nc r="J48"/>
  </rcc>
  <rcc rId="10407" sId="5" numFmtId="4">
    <oc r="K48">
      <v>0</v>
    </oc>
    <nc r="K48"/>
  </rcc>
  <rcc rId="10408" sId="5" numFmtId="4">
    <oc r="L48">
      <v>0</v>
    </oc>
    <nc r="L48"/>
  </rcc>
  <rcc rId="10409" sId="5" numFmtId="4">
    <oc r="M48">
      <v>0</v>
    </oc>
    <nc r="M48"/>
  </rcc>
  <rcc rId="10410" sId="5" numFmtId="4">
    <oc r="N48">
      <v>0</v>
    </oc>
    <nc r="N48"/>
  </rcc>
  <rcc rId="10411" sId="5" numFmtId="4">
    <oc r="O48">
      <v>0</v>
    </oc>
    <nc r="O48"/>
  </rcc>
  <rcc rId="10412" sId="5" numFmtId="4">
    <oc r="P48">
      <v>0</v>
    </oc>
    <nc r="P48"/>
  </rcc>
  <rcc rId="10413" sId="5" numFmtId="4">
    <oc r="Q48">
      <v>0</v>
    </oc>
    <nc r="Q48"/>
  </rcc>
  <rcc rId="10414" sId="5" numFmtId="4">
    <oc r="R48">
      <v>0</v>
    </oc>
    <nc r="R48"/>
  </rcc>
  <rcc rId="10415" sId="5" numFmtId="4">
    <oc r="S48">
      <v>0</v>
    </oc>
    <nc r="S48"/>
  </rcc>
  <rcc rId="10416" sId="5" numFmtId="4">
    <oc r="T48">
      <v>0</v>
    </oc>
    <nc r="T48"/>
  </rcc>
  <rcc rId="10417" sId="5" numFmtId="4">
    <oc r="U48">
      <v>0</v>
    </oc>
    <nc r="U48"/>
  </rcc>
  <rcc rId="10418" sId="5" numFmtId="4">
    <oc r="V48">
      <v>0</v>
    </oc>
    <nc r="V48"/>
  </rcc>
  <rcc rId="10419" sId="5" numFmtId="4">
    <oc r="W48">
      <v>0</v>
    </oc>
    <nc r="W48"/>
  </rcc>
  <rcc rId="10420" sId="5" numFmtId="4">
    <oc r="X48">
      <v>0</v>
    </oc>
    <nc r="X48"/>
  </rcc>
  <rcc rId="10421" sId="5" numFmtId="4">
    <oc r="Y48">
      <v>0</v>
    </oc>
    <nc r="Y48"/>
  </rcc>
  <rcc rId="10422" sId="5" numFmtId="4">
    <oc r="Z48">
      <v>0</v>
    </oc>
    <nc r="Z48"/>
  </rcc>
  <rcc rId="10423" sId="5" numFmtId="4">
    <oc r="AA48">
      <v>0</v>
    </oc>
    <nc r="AA48"/>
  </rcc>
  <rcc rId="10424" sId="5" numFmtId="4">
    <oc r="AB48">
      <v>0</v>
    </oc>
    <nc r="AB48"/>
  </rcc>
  <rcc rId="10425" sId="5" numFmtId="4">
    <oc r="AC48">
      <v>0</v>
    </oc>
    <nc r="AC48"/>
  </rcc>
  <rcc rId="10426" sId="5" numFmtId="4">
    <oc r="AD48">
      <v>0</v>
    </oc>
    <nc r="AD48"/>
  </rcc>
  <rcc rId="10427" sId="5" numFmtId="4">
    <oc r="AE48">
      <v>0</v>
    </oc>
    <nc r="AE48"/>
  </rcc>
  <rcc rId="10428" sId="5" numFmtId="4">
    <oc r="AF48">
      <v>0</v>
    </oc>
    <nc r="AF48"/>
  </rcc>
  <rcc rId="10429" sId="5" numFmtId="4">
    <oc r="AG48">
      <v>0</v>
    </oc>
    <nc r="AG48"/>
  </rcc>
  <rcc rId="10430" sId="5">
    <oc r="B49" t="inlineStr">
      <is>
        <t>1.1.6. Организация полезного и содержательного досуга на дворовых игровых площадках и (или) на плоскостных спортивных сооружениях в летний период для детей, подростков и молодёжи, совершенствование условий для развития массовых видов спорта</t>
      </is>
    </oc>
    <nc r="B49"/>
  </rcc>
  <rcc rId="10431" sId="5">
    <oc r="C49" t="inlineStr">
      <is>
        <t>Всего</t>
      </is>
    </oc>
    <nc r="C49"/>
  </rcc>
  <rcc rId="10432" sId="5">
    <oc r="D49">
      <f>D50+D51+D52+D53</f>
    </oc>
    <nc r="D49"/>
  </rcc>
  <rcc rId="10433" sId="5">
    <oc r="E49">
      <f>E50+E51+E52+E53</f>
    </oc>
    <nc r="E49"/>
  </rcc>
  <rcc rId="10434" sId="5">
    <oc r="F49">
      <f>F50+F51+F52+F53</f>
    </oc>
    <nc r="F49"/>
  </rcc>
  <rcc rId="10435" sId="5">
    <oc r="G49">
      <f>G50+G51+G52+G53</f>
    </oc>
    <nc r="G49"/>
  </rcc>
  <rcc rId="10436" sId="5">
    <oc r="H49">
      <f>IFERROR(G49/D49*100,0)</f>
    </oc>
    <nc r="H49"/>
  </rcc>
  <rcc rId="10437" sId="5">
    <oc r="I49">
      <f>IFERROR(G49/E49*100,0)</f>
    </oc>
    <nc r="I49"/>
  </rcc>
  <rcc rId="10438" sId="5">
    <oc r="J49">
      <f>J50+J51+J52+J53</f>
    </oc>
    <nc r="J49"/>
  </rcc>
  <rcc rId="10439" sId="5">
    <oc r="K49">
      <f>K50+K51+K52+K53</f>
    </oc>
    <nc r="K49"/>
  </rcc>
  <rcc rId="10440" sId="5">
    <oc r="L49">
      <f>L50+L51+L52+L53</f>
    </oc>
    <nc r="L49"/>
  </rcc>
  <rcc rId="10441" sId="5">
    <oc r="M49">
      <f>M50+M51+M52+M53</f>
    </oc>
    <nc r="M49"/>
  </rcc>
  <rcc rId="10442" sId="5">
    <oc r="N49">
      <f>N50+N51+N52+N53</f>
    </oc>
    <nc r="N49"/>
  </rcc>
  <rcc rId="10443" sId="5">
    <oc r="O49">
      <f>O50+O51+O52+O53</f>
    </oc>
    <nc r="O49"/>
  </rcc>
  <rcc rId="10444" sId="5">
    <oc r="P49">
      <f>P50+P51+P52+P53</f>
    </oc>
    <nc r="P49"/>
  </rcc>
  <rcc rId="10445" sId="5">
    <oc r="Q49">
      <f>Q50+Q51+Q52+Q53</f>
    </oc>
    <nc r="Q49"/>
  </rcc>
  <rcc rId="10446" sId="5">
    <oc r="R49">
      <f>R50+R51+R52+R53</f>
    </oc>
    <nc r="R49"/>
  </rcc>
  <rcc rId="10447" sId="5">
    <oc r="S49">
      <f>S50+S51+S52+S53</f>
    </oc>
    <nc r="S49"/>
  </rcc>
  <rcc rId="10448" sId="5">
    <oc r="T49">
      <f>T50+T51+T52+T53</f>
    </oc>
    <nc r="T49"/>
  </rcc>
  <rcc rId="10449" sId="5">
    <oc r="U49">
      <f>U50+U51+U52+U53</f>
    </oc>
    <nc r="U49"/>
  </rcc>
  <rcc rId="10450" sId="5">
    <oc r="V49">
      <f>V50+V51+V52+V53</f>
    </oc>
    <nc r="V49"/>
  </rcc>
  <rcc rId="10451" sId="5">
    <oc r="W49">
      <f>W50+W51+W52+W53</f>
    </oc>
    <nc r="W49"/>
  </rcc>
  <rcc rId="10452" sId="5">
    <oc r="X49">
      <f>X50+X51+X52+X53</f>
    </oc>
    <nc r="X49"/>
  </rcc>
  <rcc rId="10453" sId="5">
    <oc r="Y49">
      <f>Y50+Y51+Y52+Y53</f>
    </oc>
    <nc r="Y49"/>
  </rcc>
  <rcc rId="10454" sId="5">
    <oc r="Z49">
      <f>Z50+Z51+Z52+Z53</f>
    </oc>
    <nc r="Z49"/>
  </rcc>
  <rcc rId="10455" sId="5">
    <oc r="AA49">
      <f>AA50+AA51+AA52+AA53</f>
    </oc>
    <nc r="AA49"/>
  </rcc>
  <rcc rId="10456" sId="5">
    <oc r="AB49">
      <f>AB50+AB51+AB52+AB53</f>
    </oc>
    <nc r="AB49"/>
  </rcc>
  <rcc rId="10457" sId="5">
    <oc r="AC49">
      <f>AC50+AC51+AC52+AC53</f>
    </oc>
    <nc r="AC49"/>
  </rcc>
  <rcc rId="10458" sId="5">
    <oc r="AD49">
      <f>AD50+AD51+AD52+AD53</f>
    </oc>
    <nc r="AD49"/>
  </rcc>
  <rcc rId="10459" sId="5">
    <oc r="AE49">
      <f>AE50+AE51+AE52+AE53</f>
    </oc>
    <nc r="AE49"/>
  </rcc>
  <rcc rId="10460" sId="5">
    <oc r="AF49">
      <f>AF50+AF51+AF52+AF53</f>
    </oc>
    <nc r="AF49"/>
  </rcc>
  <rcc rId="10461" sId="5">
    <oc r="AG49">
      <f>AG50+AG51+AG52+AG53</f>
    </oc>
    <nc r="AG49"/>
  </rcc>
  <rcc rId="10462" sId="5">
    <oc r="C50" t="inlineStr">
      <is>
        <t>федеральный бюджет</t>
      </is>
    </oc>
    <nc r="C50"/>
  </rcc>
  <rcc rId="10463" sId="5">
    <oc r="D50">
      <f>SUM(J50,L50,N50,P50,R50,T50,V50,X50,Z50,AB50,AD50,AF50)</f>
    </oc>
    <nc r="D50"/>
  </rcc>
  <rcc rId="10464" sId="5">
    <oc r="E50">
      <f>J50</f>
    </oc>
    <nc r="E50"/>
  </rcc>
  <rcc rId="10465" sId="5">
    <oc r="F50">
      <f>G50</f>
    </oc>
    <nc r="F50"/>
  </rcc>
  <rcc rId="10466" sId="5">
    <oc r="G50">
      <f>SUM(K50,M50,O50,Q50,S50,U50,W50,Y50,AA50,AC50,AE50,AG50)</f>
    </oc>
    <nc r="G50"/>
  </rcc>
  <rcc rId="10467" sId="5">
    <oc r="H50">
      <f>IFERROR(G50/D50*100,0)</f>
    </oc>
    <nc r="H50"/>
  </rcc>
  <rcc rId="10468" sId="5">
    <oc r="I50">
      <f>IFERROR(G50/E50*100,0)</f>
    </oc>
    <nc r="I50"/>
  </rcc>
  <rcc rId="10469" sId="5" numFmtId="4">
    <oc r="J50">
      <v>0</v>
    </oc>
    <nc r="J50"/>
  </rcc>
  <rcc rId="10470" sId="5" numFmtId="4">
    <oc r="K50">
      <v>0</v>
    </oc>
    <nc r="K50"/>
  </rcc>
  <rcc rId="10471" sId="5" numFmtId="4">
    <oc r="L50">
      <v>0</v>
    </oc>
    <nc r="L50"/>
  </rcc>
  <rcc rId="10472" sId="5" numFmtId="4">
    <oc r="M50">
      <v>0</v>
    </oc>
    <nc r="M50"/>
  </rcc>
  <rcc rId="10473" sId="5" numFmtId="4">
    <oc r="N50">
      <v>0</v>
    </oc>
    <nc r="N50"/>
  </rcc>
  <rcc rId="10474" sId="5" numFmtId="4">
    <oc r="O50">
      <v>0</v>
    </oc>
    <nc r="O50"/>
  </rcc>
  <rcc rId="10475" sId="5" numFmtId="4">
    <oc r="P50">
      <v>0</v>
    </oc>
    <nc r="P50"/>
  </rcc>
  <rcc rId="10476" sId="5" numFmtId="4">
    <oc r="Q50">
      <v>0</v>
    </oc>
    <nc r="Q50"/>
  </rcc>
  <rcc rId="10477" sId="5" numFmtId="4">
    <oc r="R50">
      <v>0</v>
    </oc>
    <nc r="R50"/>
  </rcc>
  <rcc rId="10478" sId="5" numFmtId="4">
    <oc r="S50">
      <v>0</v>
    </oc>
    <nc r="S50"/>
  </rcc>
  <rcc rId="10479" sId="5" numFmtId="4">
    <oc r="T50">
      <v>0</v>
    </oc>
    <nc r="T50"/>
  </rcc>
  <rcc rId="10480" sId="5" numFmtId="4">
    <oc r="U50">
      <v>0</v>
    </oc>
    <nc r="U50"/>
  </rcc>
  <rcc rId="10481" sId="5" numFmtId="4">
    <oc r="V50">
      <v>0</v>
    </oc>
    <nc r="V50"/>
  </rcc>
  <rcc rId="10482" sId="5" numFmtId="4">
    <oc r="W50">
      <v>0</v>
    </oc>
    <nc r="W50"/>
  </rcc>
  <rcc rId="10483" sId="5" numFmtId="4">
    <oc r="X50">
      <v>0</v>
    </oc>
    <nc r="X50"/>
  </rcc>
  <rcc rId="10484" sId="5" numFmtId="4">
    <oc r="Y50">
      <v>0</v>
    </oc>
    <nc r="Y50"/>
  </rcc>
  <rcc rId="10485" sId="5" numFmtId="4">
    <oc r="Z50">
      <v>0</v>
    </oc>
    <nc r="Z50"/>
  </rcc>
  <rcc rId="10486" sId="5" numFmtId="4">
    <oc r="AA50">
      <v>0</v>
    </oc>
    <nc r="AA50"/>
  </rcc>
  <rcc rId="10487" sId="5" numFmtId="4">
    <oc r="AB50">
      <v>0</v>
    </oc>
    <nc r="AB50"/>
  </rcc>
  <rcc rId="10488" sId="5" numFmtId="4">
    <oc r="AC50">
      <v>0</v>
    </oc>
    <nc r="AC50"/>
  </rcc>
  <rcc rId="10489" sId="5" numFmtId="4">
    <oc r="AD50">
      <v>0</v>
    </oc>
    <nc r="AD50"/>
  </rcc>
  <rcc rId="10490" sId="5" numFmtId="4">
    <oc r="AE50">
      <v>0</v>
    </oc>
    <nc r="AE50"/>
  </rcc>
  <rcc rId="10491" sId="5" numFmtId="4">
    <oc r="AF50">
      <v>0</v>
    </oc>
    <nc r="AF50"/>
  </rcc>
  <rcc rId="10492" sId="5" numFmtId="4">
    <oc r="AG50">
      <v>0</v>
    </oc>
    <nc r="AG50"/>
  </rcc>
  <rcc rId="10493" sId="5">
    <oc r="C51" t="inlineStr">
      <is>
        <t>бюджет автономного округа</t>
      </is>
    </oc>
    <nc r="C51"/>
  </rcc>
  <rcc rId="10494" sId="5">
    <oc r="D51">
      <f>SUM(J51,L51,N51,P51,R51,T51,V51,X51,Z51,AB51,AD51,AF51)</f>
    </oc>
    <nc r="D51"/>
  </rcc>
  <rcc rId="10495" sId="5">
    <oc r="E51">
      <f>J51</f>
    </oc>
    <nc r="E51"/>
  </rcc>
  <rcc rId="10496" sId="5">
    <oc r="F51">
      <f>G51</f>
    </oc>
    <nc r="F51"/>
  </rcc>
  <rcc rId="10497" sId="5">
    <oc r="G51">
      <f>SUM(K51,M51,O51,Q51,S51,U51,W51,Y51,AA51,AC51,AE51,AG51)</f>
    </oc>
    <nc r="G51"/>
  </rcc>
  <rcc rId="10498" sId="5">
    <oc r="H51">
      <f>IFERROR(G51/D51*100,0)</f>
    </oc>
    <nc r="H51"/>
  </rcc>
  <rcc rId="10499" sId="5">
    <oc r="I51">
      <f>IFERROR(G51/E51*100,0)</f>
    </oc>
    <nc r="I51"/>
  </rcc>
  <rcc rId="10500" sId="5" numFmtId="4">
    <oc r="J51">
      <v>0</v>
    </oc>
    <nc r="J51"/>
  </rcc>
  <rcc rId="10501" sId="5" numFmtId="4">
    <oc r="K51">
      <v>0</v>
    </oc>
    <nc r="K51"/>
  </rcc>
  <rcc rId="10502" sId="5" numFmtId="4">
    <oc r="L51">
      <v>0</v>
    </oc>
    <nc r="L51"/>
  </rcc>
  <rcc rId="10503" sId="5" numFmtId="4">
    <oc r="M51">
      <v>0</v>
    </oc>
    <nc r="M51"/>
  </rcc>
  <rcc rId="10504" sId="5" numFmtId="4">
    <oc r="N51">
      <v>0</v>
    </oc>
    <nc r="N51"/>
  </rcc>
  <rcc rId="10505" sId="5" numFmtId="4">
    <oc r="O51">
      <v>0</v>
    </oc>
    <nc r="O51"/>
  </rcc>
  <rcc rId="10506" sId="5" numFmtId="4">
    <oc r="P51">
      <v>0</v>
    </oc>
    <nc r="P51"/>
  </rcc>
  <rcc rId="10507" sId="5" numFmtId="4">
    <oc r="Q51">
      <v>0</v>
    </oc>
    <nc r="Q51"/>
  </rcc>
  <rcc rId="10508" sId="5" numFmtId="4">
    <oc r="R51">
      <v>0</v>
    </oc>
    <nc r="R51"/>
  </rcc>
  <rcc rId="10509" sId="5" numFmtId="4">
    <oc r="S51">
      <v>0</v>
    </oc>
    <nc r="S51"/>
  </rcc>
  <rcc rId="10510" sId="5" numFmtId="4">
    <oc r="T51">
      <v>0</v>
    </oc>
    <nc r="T51"/>
  </rcc>
  <rcc rId="10511" sId="5" numFmtId="4">
    <oc r="U51">
      <v>0</v>
    </oc>
    <nc r="U51"/>
  </rcc>
  <rcc rId="10512" sId="5" numFmtId="4">
    <oc r="V51">
      <v>0</v>
    </oc>
    <nc r="V51"/>
  </rcc>
  <rcc rId="10513" sId="5" numFmtId="4">
    <oc r="W51">
      <v>0</v>
    </oc>
    <nc r="W51"/>
  </rcc>
  <rcc rId="10514" sId="5" numFmtId="4">
    <oc r="X51">
      <v>0</v>
    </oc>
    <nc r="X51"/>
  </rcc>
  <rcc rId="10515" sId="5" numFmtId="4">
    <oc r="Y51">
      <v>0</v>
    </oc>
    <nc r="Y51"/>
  </rcc>
  <rcc rId="10516" sId="5" numFmtId="4">
    <oc r="Z51">
      <v>0</v>
    </oc>
    <nc r="Z51"/>
  </rcc>
  <rcc rId="10517" sId="5" numFmtId="4">
    <oc r="AA51">
      <v>0</v>
    </oc>
    <nc r="AA51"/>
  </rcc>
  <rcc rId="10518" sId="5" numFmtId="4">
    <oc r="AB51">
      <v>0</v>
    </oc>
    <nc r="AB51"/>
  </rcc>
  <rcc rId="10519" sId="5" numFmtId="4">
    <oc r="AC51">
      <v>0</v>
    </oc>
    <nc r="AC51"/>
  </rcc>
  <rcc rId="10520" sId="5" numFmtId="4">
    <oc r="AD51">
      <v>0</v>
    </oc>
    <nc r="AD51"/>
  </rcc>
  <rcc rId="10521" sId="5" numFmtId="4">
    <oc r="AE51">
      <v>0</v>
    </oc>
    <nc r="AE51"/>
  </rcc>
  <rcc rId="10522" sId="5" numFmtId="4">
    <oc r="AF51">
      <v>0</v>
    </oc>
    <nc r="AF51"/>
  </rcc>
  <rcc rId="10523" sId="5" numFmtId="4">
    <oc r="AG51">
      <v>0</v>
    </oc>
    <nc r="AG51"/>
  </rcc>
  <rcc rId="10524" sId="5">
    <oc r="C52" t="inlineStr">
      <is>
        <t>бюджет города Когалыма</t>
      </is>
    </oc>
    <nc r="C52"/>
  </rcc>
  <rcc rId="10525" sId="5">
    <oc r="D52">
      <f>SUM(J52,L52,N52,P52,R52,T52,V52,X52,Z52,AB52,AD52,AF52)</f>
    </oc>
    <nc r="D52"/>
  </rcc>
  <rcc rId="10526" sId="5">
    <oc r="E52">
      <f>J52</f>
    </oc>
    <nc r="E52"/>
  </rcc>
  <rcc rId="10527" sId="5">
    <oc r="F52">
      <f>G52</f>
    </oc>
    <nc r="F52"/>
  </rcc>
  <rcc rId="10528" sId="5">
    <oc r="G52">
      <f>SUM(K52,M52,O52,Q52,S52,U52,W52,Y52,AA52,AC52,AE52,AG52)</f>
    </oc>
    <nc r="G52"/>
  </rcc>
  <rcc rId="10529" sId="5">
    <oc r="H52">
      <f>IFERROR(G52/D52*100,0)</f>
    </oc>
    <nc r="H52"/>
  </rcc>
  <rcc rId="10530" sId="5">
    <oc r="I52">
      <f>IFERROR(G52/E52*100,0)</f>
    </oc>
    <nc r="I52"/>
  </rcc>
  <rcc rId="10531" sId="5" numFmtId="4">
    <oc r="J52">
      <v>0</v>
    </oc>
    <nc r="J52"/>
  </rcc>
  <rcc rId="10532" sId="5" numFmtId="4">
    <oc r="K52">
      <v>0</v>
    </oc>
    <nc r="K52"/>
  </rcc>
  <rcc rId="10533" sId="5" numFmtId="4">
    <oc r="L52">
      <v>0</v>
    </oc>
    <nc r="L52"/>
  </rcc>
  <rcc rId="10534" sId="5" numFmtId="4">
    <oc r="M52">
      <v>0</v>
    </oc>
    <nc r="M52"/>
  </rcc>
  <rcc rId="10535" sId="5" numFmtId="4">
    <oc r="N52">
      <v>0</v>
    </oc>
    <nc r="N52"/>
  </rcc>
  <rcc rId="10536" sId="5" numFmtId="4">
    <oc r="O52">
      <v>0</v>
    </oc>
    <nc r="O52"/>
  </rcc>
  <rcc rId="10537" sId="5" numFmtId="4">
    <oc r="P52">
      <v>0</v>
    </oc>
    <nc r="P52"/>
  </rcc>
  <rcc rId="10538" sId="5" numFmtId="4">
    <oc r="Q52">
      <v>0</v>
    </oc>
    <nc r="Q52"/>
  </rcc>
  <rcc rId="10539" sId="5" numFmtId="4">
    <oc r="R52">
      <v>343.12700000000001</v>
    </oc>
    <nc r="R52"/>
  </rcc>
  <rcc rId="10540" sId="5" numFmtId="4">
    <oc r="S52">
      <v>0</v>
    </oc>
    <nc r="S52"/>
  </rcc>
  <rcc rId="10541" sId="5" numFmtId="4">
    <oc r="T52">
      <v>484.99099999999999</v>
    </oc>
    <nc r="T52"/>
  </rcc>
  <rcc rId="10542" sId="5" numFmtId="4">
    <oc r="U52">
      <v>0</v>
    </oc>
    <nc r="U52"/>
  </rcc>
  <rcc rId="10543" sId="5" numFmtId="4">
    <oc r="V52">
      <v>484.99099999999999</v>
    </oc>
    <nc r="V52"/>
  </rcc>
  <rcc rId="10544" sId="5" numFmtId="4">
    <oc r="W52">
      <v>0</v>
    </oc>
    <nc r="W52"/>
  </rcc>
  <rcc rId="10545" sId="5" numFmtId="4">
    <oc r="X52">
      <v>484.99099999999999</v>
    </oc>
    <nc r="X52"/>
  </rcc>
  <rcc rId="10546" sId="5" numFmtId="4">
    <oc r="Y52">
      <v>0</v>
    </oc>
    <nc r="Y52"/>
  </rcc>
  <rcc rId="10547" sId="5" numFmtId="4">
    <oc r="Z52">
      <v>0</v>
    </oc>
    <nc r="Z52"/>
  </rcc>
  <rcc rId="10548" sId="5" numFmtId="4">
    <oc r="AA52">
      <v>0</v>
    </oc>
    <nc r="AA52"/>
  </rcc>
  <rcc rId="10549" sId="5" numFmtId="4">
    <oc r="AB52">
      <v>0</v>
    </oc>
    <nc r="AB52"/>
  </rcc>
  <rcc rId="10550" sId="5" numFmtId="4">
    <oc r="AC52">
      <v>0</v>
    </oc>
    <nc r="AC52"/>
  </rcc>
  <rcc rId="10551" sId="5" numFmtId="4">
    <oc r="AD52">
      <v>0</v>
    </oc>
    <nc r="AD52"/>
  </rcc>
  <rcc rId="10552" sId="5" numFmtId="4">
    <oc r="AE52">
      <v>0</v>
    </oc>
    <nc r="AE52"/>
  </rcc>
  <rcc rId="10553" sId="5" numFmtId="4">
    <oc r="AF52">
      <v>0</v>
    </oc>
    <nc r="AF52"/>
  </rcc>
  <rcc rId="10554" sId="5" numFmtId="4">
    <oc r="AG52">
      <v>0</v>
    </oc>
    <nc r="AG52"/>
  </rcc>
  <rcc rId="10555" sId="5">
    <oc r="C53" t="inlineStr">
      <is>
        <t>внебюджетные источники финансирования</t>
      </is>
    </oc>
    <nc r="C53"/>
  </rcc>
  <rcc rId="10556" sId="5">
    <oc r="D53">
      <f>SUM(J53,L53,N53,P53,R53,T53,V53,X53,Z53,AB53,AD53,AF53)</f>
    </oc>
    <nc r="D53"/>
  </rcc>
  <rcc rId="10557" sId="5">
    <oc r="E53">
      <f>J53</f>
    </oc>
    <nc r="E53"/>
  </rcc>
  <rcc rId="10558" sId="5">
    <oc r="F53">
      <f>G53</f>
    </oc>
    <nc r="F53"/>
  </rcc>
  <rcc rId="10559" sId="5">
    <oc r="G53">
      <f>SUM(K53,M53,O53,Q53,S53,U53,W53,Y53,AA53,AC53,AE53,AG53)</f>
    </oc>
    <nc r="G53"/>
  </rcc>
  <rcc rId="10560" sId="5">
    <oc r="H53">
      <f>IFERROR(G53/D53*100,0)</f>
    </oc>
    <nc r="H53"/>
  </rcc>
  <rcc rId="10561" sId="5">
    <oc r="I53">
      <f>IFERROR(G53/E53*100,0)</f>
    </oc>
    <nc r="I53"/>
  </rcc>
  <rcc rId="10562" sId="5" numFmtId="4">
    <oc r="J53">
      <v>0</v>
    </oc>
    <nc r="J53"/>
  </rcc>
  <rcc rId="10563" sId="5" numFmtId="4">
    <oc r="K53">
      <v>0</v>
    </oc>
    <nc r="K53"/>
  </rcc>
  <rcc rId="10564" sId="5" numFmtId="4">
    <oc r="L53">
      <v>0</v>
    </oc>
    <nc r="L53"/>
  </rcc>
  <rcc rId="10565" sId="5" numFmtId="4">
    <oc r="M53">
      <v>0</v>
    </oc>
    <nc r="M53"/>
  </rcc>
  <rcc rId="10566" sId="5" numFmtId="4">
    <oc r="N53">
      <v>0</v>
    </oc>
    <nc r="N53"/>
  </rcc>
  <rcc rId="10567" sId="5" numFmtId="4">
    <oc r="O53">
      <v>0</v>
    </oc>
    <nc r="O53"/>
  </rcc>
  <rcc rId="10568" sId="5" numFmtId="4">
    <oc r="P53">
      <v>0</v>
    </oc>
    <nc r="P53"/>
  </rcc>
  <rcc rId="10569" sId="5" numFmtId="4">
    <oc r="Q53">
      <v>0</v>
    </oc>
    <nc r="Q53"/>
  </rcc>
  <rcc rId="10570" sId="5" numFmtId="4">
    <oc r="R53">
      <v>0</v>
    </oc>
    <nc r="R53"/>
  </rcc>
  <rcc rId="10571" sId="5" numFmtId="4">
    <oc r="S53">
      <v>0</v>
    </oc>
    <nc r="S53"/>
  </rcc>
  <rcc rId="10572" sId="5" numFmtId="4">
    <oc r="T53">
      <v>0</v>
    </oc>
    <nc r="T53"/>
  </rcc>
  <rcc rId="10573" sId="5" numFmtId="4">
    <oc r="U53">
      <v>0</v>
    </oc>
    <nc r="U53"/>
  </rcc>
  <rcc rId="10574" sId="5" numFmtId="4">
    <oc r="V53">
      <v>0</v>
    </oc>
    <nc r="V53"/>
  </rcc>
  <rcc rId="10575" sId="5" numFmtId="4">
    <oc r="W53">
      <v>0</v>
    </oc>
    <nc r="W53"/>
  </rcc>
  <rcc rId="10576" sId="5" numFmtId="4">
    <oc r="X53">
      <v>0</v>
    </oc>
    <nc r="X53"/>
  </rcc>
  <rcc rId="10577" sId="5" numFmtId="4">
    <oc r="Y53">
      <v>0</v>
    </oc>
    <nc r="Y53"/>
  </rcc>
  <rcc rId="10578" sId="5" numFmtId="4">
    <oc r="Z53">
      <v>0</v>
    </oc>
    <nc r="Z53"/>
  </rcc>
  <rcc rId="10579" sId="5" numFmtId="4">
    <oc r="AA53">
      <v>0</v>
    </oc>
    <nc r="AA53"/>
  </rcc>
  <rcc rId="10580" sId="5" numFmtId="4">
    <oc r="AB53">
      <v>0</v>
    </oc>
    <nc r="AB53"/>
  </rcc>
  <rcc rId="10581" sId="5" numFmtId="4">
    <oc r="AC53">
      <v>0</v>
    </oc>
    <nc r="AC53"/>
  </rcc>
  <rcc rId="10582" sId="5" numFmtId="4">
    <oc r="AD53">
      <v>0</v>
    </oc>
    <nc r="AD53"/>
  </rcc>
  <rcc rId="10583" sId="5" numFmtId="4">
    <oc r="AE53">
      <v>0</v>
    </oc>
    <nc r="AE53"/>
  </rcc>
  <rcc rId="10584" sId="5" numFmtId="4">
    <oc r="AF53">
      <v>0</v>
    </oc>
    <nc r="AF53"/>
  </rcc>
  <rcc rId="10585" sId="5" numFmtId="4">
    <oc r="AG53">
      <v>0</v>
    </oc>
    <nc r="AG53"/>
  </rcc>
  <rcc rId="10586" sId="5">
    <oc r="A54" t="inlineStr">
      <is>
        <t>1.2.1.</t>
      </is>
    </oc>
    <nc r="A54"/>
  </rcc>
  <rcc rId="10587" sId="5">
    <oc r="B54" t="inlineStr">
      <is>
        <t>Мероприятие (результат) «Оказана поддержка некоммерческих организаций, реализующих проекты в сфере массовой физической культуры»</t>
      </is>
    </oc>
    <nc r="B54"/>
  </rcc>
  <rcc rId="10588" sId="5">
    <oc r="C54" t="inlineStr">
      <is>
        <t>Всего</t>
      </is>
    </oc>
    <nc r="C54"/>
  </rcc>
  <rcc rId="10589" sId="5">
    <oc r="D54">
      <f>D56+D57+D55+D58</f>
    </oc>
    <nc r="D54"/>
  </rcc>
  <rcc rId="10590" sId="5">
    <oc r="E54">
      <f>E56+E57+E55+E58</f>
    </oc>
    <nc r="E54"/>
  </rcc>
  <rcc rId="10591" sId="5">
    <oc r="F54">
      <f>F56+F57+F55+F58</f>
    </oc>
    <nc r="F54"/>
  </rcc>
  <rcc rId="10592" sId="5">
    <oc r="G54">
      <f>G56+G57+G55+G58</f>
    </oc>
    <nc r="G54"/>
  </rcc>
  <rcc rId="10593" sId="5">
    <oc r="H54">
      <f>IFERROR(G54/D54*100,0)</f>
    </oc>
    <nc r="H54"/>
  </rcc>
  <rcc rId="10594" sId="5">
    <oc r="I54">
      <f>IFERROR(G54/E54*100,0)</f>
    </oc>
    <nc r="I54"/>
  </rcc>
  <rcc rId="10595" sId="5">
    <oc r="J54">
      <f>J55+J56+J57+J58</f>
    </oc>
    <nc r="J54"/>
  </rcc>
  <rcc rId="10596" sId="5">
    <oc r="K54">
      <f>K55+K56+K57+K58</f>
    </oc>
    <nc r="K54"/>
  </rcc>
  <rcc rId="10597" sId="5">
    <oc r="L54">
      <f>L55+L56+L57+L58</f>
    </oc>
    <nc r="L54"/>
  </rcc>
  <rcc rId="10598" sId="5">
    <oc r="M54">
      <f>M55+M56+M57+M58</f>
    </oc>
    <nc r="M54"/>
  </rcc>
  <rcc rId="10599" sId="5">
    <oc r="N54">
      <f>N55+N56+N57+N58</f>
    </oc>
    <nc r="N54"/>
  </rcc>
  <rcc rId="10600" sId="5">
    <oc r="O54">
      <f>O55+O56+O57+O58</f>
    </oc>
    <nc r="O54"/>
  </rcc>
  <rcc rId="10601" sId="5">
    <oc r="P54">
      <f>P55+P56+P57+P58</f>
    </oc>
    <nc r="P54"/>
  </rcc>
  <rcc rId="10602" sId="5">
    <oc r="Q54">
      <f>Q55+Q56+Q57+Q58</f>
    </oc>
    <nc r="Q54"/>
  </rcc>
  <rcc rId="10603" sId="5">
    <oc r="R54">
      <f>R55+R56+R57+R58</f>
    </oc>
    <nc r="R54"/>
  </rcc>
  <rcc rId="10604" sId="5">
    <oc r="S54">
      <f>S55+S56+S57+S58</f>
    </oc>
    <nc r="S54"/>
  </rcc>
  <rcc rId="10605" sId="5">
    <oc r="T54">
      <f>T55+T56+T57+T58</f>
    </oc>
    <nc r="T54"/>
  </rcc>
  <rcc rId="10606" sId="5">
    <oc r="U54">
      <f>U55+U56+U57+U58</f>
    </oc>
    <nc r="U54"/>
  </rcc>
  <rcc rId="10607" sId="5">
    <oc r="V54">
      <f>V55+V56+V57+V58</f>
    </oc>
    <nc r="V54"/>
  </rcc>
  <rcc rId="10608" sId="5">
    <oc r="W54">
      <f>W55+W56+W57+W58</f>
    </oc>
    <nc r="W54"/>
  </rcc>
  <rcc rId="10609" sId="5">
    <oc r="X54">
      <f>X55+X56+X57+X58</f>
    </oc>
    <nc r="X54"/>
  </rcc>
  <rcc rId="10610" sId="5">
    <oc r="Y54">
      <f>Y55+Y56+Y57+Y58</f>
    </oc>
    <nc r="Y54"/>
  </rcc>
  <rcc rId="10611" sId="5">
    <oc r="Z54">
      <f>Z55+Z56+Z57+Z58</f>
    </oc>
    <nc r="Z54"/>
  </rcc>
  <rcc rId="10612" sId="5">
    <oc r="AA54">
      <f>AA55+AA56+AA57+AA58</f>
    </oc>
    <nc r="AA54"/>
  </rcc>
  <rcc rId="10613" sId="5">
    <oc r="AB54">
      <f>AB55+AB56+AB57+AB58</f>
    </oc>
    <nc r="AB54"/>
  </rcc>
  <rcc rId="10614" sId="5">
    <oc r="AC54">
      <f>AC55+AC56+AC57+AC58</f>
    </oc>
    <nc r="AC54"/>
  </rcc>
  <rcc rId="10615" sId="5">
    <oc r="AD54">
      <f>AD55+AD56+AD57+AD58</f>
    </oc>
    <nc r="AD54"/>
  </rcc>
  <rcc rId="10616" sId="5">
    <oc r="AE54">
      <f>AE55+AE56+AE57+AE58</f>
    </oc>
    <nc r="AE54"/>
  </rcc>
  <rcc rId="10617" sId="5">
    <oc r="AF54">
      <f>AF55+AF56+AF57+AF58</f>
    </oc>
    <nc r="AF54"/>
  </rcc>
  <rcc rId="10618" sId="5">
    <oc r="AG54">
      <f>AG55+AG56+AG57+AG58</f>
    </oc>
    <nc r="AG54"/>
  </rcc>
  <rcc rId="10619" sId="5">
    <oc r="C55" t="inlineStr">
      <is>
        <t>федеральный бюджет</t>
      </is>
    </oc>
    <nc r="C55"/>
  </rcc>
  <rcc rId="10620" sId="5">
    <oc r="D55">
      <f>SUM(J55,L55,N55,P55,R55,T55,V55,X55,Z55,AB55,AD55,AF55)</f>
    </oc>
    <nc r="D55"/>
  </rcc>
  <rcc rId="10621" sId="5">
    <oc r="E55">
      <f>J55</f>
    </oc>
    <nc r="E55"/>
  </rcc>
  <rcc rId="10622" sId="5">
    <oc r="F55">
      <f>G55</f>
    </oc>
    <nc r="F55"/>
  </rcc>
  <rcc rId="10623" sId="5">
    <oc r="G55">
      <f>SUM(K55,M55,O55,Q55,S55,U55,W55,Y55,AA55,AC55,AE55,AG55)</f>
    </oc>
    <nc r="G55"/>
  </rcc>
  <rcc rId="10624" sId="5">
    <oc r="H55">
      <f>IFERROR(G55/D55*100,0)</f>
    </oc>
    <nc r="H55"/>
  </rcc>
  <rcc rId="10625" sId="5">
    <oc r="I55">
      <f>IFERROR(G55/E55*100,0)</f>
    </oc>
    <nc r="I55"/>
  </rcc>
  <rcc rId="10626" sId="5" numFmtId="4">
    <oc r="J55">
      <v>0</v>
    </oc>
    <nc r="J55"/>
  </rcc>
  <rcc rId="10627" sId="5" numFmtId="4">
    <oc r="K55">
      <v>0</v>
    </oc>
    <nc r="K55"/>
  </rcc>
  <rcc rId="10628" sId="5" numFmtId="4">
    <oc r="L55">
      <v>0</v>
    </oc>
    <nc r="L55"/>
  </rcc>
  <rcc rId="10629" sId="5" numFmtId="4">
    <oc r="M55">
      <v>0</v>
    </oc>
    <nc r="M55"/>
  </rcc>
  <rcc rId="10630" sId="5" numFmtId="4">
    <oc r="N55">
      <v>0</v>
    </oc>
    <nc r="N55"/>
  </rcc>
  <rcc rId="10631" sId="5" numFmtId="4">
    <oc r="O55">
      <v>0</v>
    </oc>
    <nc r="O55"/>
  </rcc>
  <rcc rId="10632" sId="5" numFmtId="4">
    <oc r="P55">
      <v>0</v>
    </oc>
    <nc r="P55"/>
  </rcc>
  <rcc rId="10633" sId="5" numFmtId="4">
    <oc r="Q55">
      <v>0</v>
    </oc>
    <nc r="Q55"/>
  </rcc>
  <rcc rId="10634" sId="5" numFmtId="4">
    <oc r="R55">
      <v>0</v>
    </oc>
    <nc r="R55"/>
  </rcc>
  <rcc rId="10635" sId="5" numFmtId="4">
    <oc r="S55">
      <v>0</v>
    </oc>
    <nc r="S55"/>
  </rcc>
  <rcc rId="10636" sId="5" numFmtId="4">
    <oc r="T55">
      <v>0</v>
    </oc>
    <nc r="T55"/>
  </rcc>
  <rcc rId="10637" sId="5" numFmtId="4">
    <oc r="U55">
      <v>0</v>
    </oc>
    <nc r="U55"/>
  </rcc>
  <rcc rId="10638" sId="5" numFmtId="4">
    <oc r="V55">
      <v>0</v>
    </oc>
    <nc r="V55"/>
  </rcc>
  <rcc rId="10639" sId="5" numFmtId="4">
    <oc r="W55">
      <v>0</v>
    </oc>
    <nc r="W55"/>
  </rcc>
  <rcc rId="10640" sId="5" numFmtId="4">
    <oc r="X55">
      <v>0</v>
    </oc>
    <nc r="X55"/>
  </rcc>
  <rcc rId="10641" sId="5" numFmtId="4">
    <oc r="Y55">
      <v>0</v>
    </oc>
    <nc r="Y55"/>
  </rcc>
  <rcc rId="10642" sId="5" numFmtId="4">
    <oc r="Z55">
      <v>0</v>
    </oc>
    <nc r="Z55"/>
  </rcc>
  <rcc rId="10643" sId="5" numFmtId="4">
    <oc r="AA55">
      <v>0</v>
    </oc>
    <nc r="AA55"/>
  </rcc>
  <rcc rId="10644" sId="5" numFmtId="4">
    <oc r="AB55">
      <v>0</v>
    </oc>
    <nc r="AB55"/>
  </rcc>
  <rcc rId="10645" sId="5" numFmtId="4">
    <oc r="AC55">
      <v>0</v>
    </oc>
    <nc r="AC55"/>
  </rcc>
  <rcc rId="10646" sId="5" numFmtId="4">
    <oc r="AD55">
      <v>0</v>
    </oc>
    <nc r="AD55"/>
  </rcc>
  <rcc rId="10647" sId="5" numFmtId="4">
    <oc r="AE55">
      <v>0</v>
    </oc>
    <nc r="AE55"/>
  </rcc>
  <rcc rId="10648" sId="5" numFmtId="4">
    <oc r="AF55">
      <v>0</v>
    </oc>
    <nc r="AF55"/>
  </rcc>
  <rcc rId="10649" sId="5" numFmtId="4">
    <oc r="AG55">
      <v>0</v>
    </oc>
    <nc r="AG55"/>
  </rcc>
  <rcc rId="10650" sId="5">
    <oc r="C56" t="inlineStr">
      <is>
        <t>бюджет автономного округа</t>
      </is>
    </oc>
    <nc r="C56"/>
  </rcc>
  <rcc rId="10651" sId="5">
    <oc r="D56">
      <f>SUM(J56,L56,N56,P56,R56,T56,V56,X56,Z56,AB56,AD56,AF56)</f>
    </oc>
    <nc r="D56"/>
  </rcc>
  <rcc rId="10652" sId="5">
    <oc r="E56">
      <f>J56</f>
    </oc>
    <nc r="E56"/>
  </rcc>
  <rcc rId="10653" sId="5">
    <oc r="F56">
      <f>G56</f>
    </oc>
    <nc r="F56"/>
  </rcc>
  <rcc rId="10654" sId="5">
    <oc r="G56">
      <f>SUM(K56,M56,O56,Q56,S56,U56,W56,Y56,AA56,AC56,AE56,AG56)</f>
    </oc>
    <nc r="G56"/>
  </rcc>
  <rcc rId="10655" sId="5">
    <oc r="H56">
      <f>IFERROR(G56/D56*100,0)</f>
    </oc>
    <nc r="H56"/>
  </rcc>
  <rcc rId="10656" sId="5">
    <oc r="I56">
      <f>IFERROR(G56/E56*100,0)</f>
    </oc>
    <nc r="I56"/>
  </rcc>
  <rcc rId="10657" sId="5" numFmtId="4">
    <oc r="J56">
      <v>0</v>
    </oc>
    <nc r="J56"/>
  </rcc>
  <rcc rId="10658" sId="5" numFmtId="4">
    <oc r="K56">
      <v>0</v>
    </oc>
    <nc r="K56"/>
  </rcc>
  <rcc rId="10659" sId="5" numFmtId="4">
    <oc r="L56">
      <v>0</v>
    </oc>
    <nc r="L56"/>
  </rcc>
  <rcc rId="10660" sId="5" numFmtId="4">
    <oc r="M56">
      <v>0</v>
    </oc>
    <nc r="M56"/>
  </rcc>
  <rcc rId="10661" sId="5" numFmtId="4">
    <oc r="N56">
      <v>0</v>
    </oc>
    <nc r="N56"/>
  </rcc>
  <rcc rId="10662" sId="5" numFmtId="4">
    <oc r="O56">
      <v>0</v>
    </oc>
    <nc r="O56"/>
  </rcc>
  <rcc rId="10663" sId="5" numFmtId="4">
    <oc r="P56">
      <v>0</v>
    </oc>
    <nc r="P56"/>
  </rcc>
  <rcc rId="10664" sId="5" numFmtId="4">
    <oc r="Q56">
      <v>0</v>
    </oc>
    <nc r="Q56"/>
  </rcc>
  <rcc rId="10665" sId="5" numFmtId="4">
    <oc r="R56">
      <v>0</v>
    </oc>
    <nc r="R56"/>
  </rcc>
  <rcc rId="10666" sId="5" numFmtId="4">
    <oc r="S56">
      <v>0</v>
    </oc>
    <nc r="S56"/>
  </rcc>
  <rcc rId="10667" sId="5" numFmtId="4">
    <oc r="T56">
      <v>0</v>
    </oc>
    <nc r="T56"/>
  </rcc>
  <rcc rId="10668" sId="5" numFmtId="4">
    <oc r="U56">
      <v>0</v>
    </oc>
    <nc r="U56"/>
  </rcc>
  <rcc rId="10669" sId="5" numFmtId="4">
    <oc r="V56">
      <v>0</v>
    </oc>
    <nc r="V56"/>
  </rcc>
  <rcc rId="10670" sId="5" numFmtId="4">
    <oc r="W56">
      <v>0</v>
    </oc>
    <nc r="W56"/>
  </rcc>
  <rcc rId="10671" sId="5" numFmtId="4">
    <oc r="X56">
      <v>0</v>
    </oc>
    <nc r="X56"/>
  </rcc>
  <rcc rId="10672" sId="5" numFmtId="4">
    <oc r="Y56">
      <v>0</v>
    </oc>
    <nc r="Y56"/>
  </rcc>
  <rcc rId="10673" sId="5" numFmtId="4">
    <oc r="Z56">
      <v>0</v>
    </oc>
    <nc r="Z56"/>
  </rcc>
  <rcc rId="10674" sId="5" numFmtId="4">
    <oc r="AA56">
      <v>0</v>
    </oc>
    <nc r="AA56"/>
  </rcc>
  <rcc rId="10675" sId="5" numFmtId="4">
    <oc r="AB56">
      <v>0</v>
    </oc>
    <nc r="AB56"/>
  </rcc>
  <rcc rId="10676" sId="5" numFmtId="4">
    <oc r="AC56">
      <v>0</v>
    </oc>
    <nc r="AC56"/>
  </rcc>
  <rcc rId="10677" sId="5" numFmtId="4">
    <oc r="AD56">
      <v>0</v>
    </oc>
    <nc r="AD56"/>
  </rcc>
  <rcc rId="10678" sId="5" numFmtId="4">
    <oc r="AE56">
      <v>0</v>
    </oc>
    <nc r="AE56"/>
  </rcc>
  <rcc rId="10679" sId="5" numFmtId="4">
    <oc r="AF56">
      <v>0</v>
    </oc>
    <nc r="AF56"/>
  </rcc>
  <rcc rId="10680" sId="5" numFmtId="4">
    <oc r="AG56">
      <v>0</v>
    </oc>
    <nc r="AG56"/>
  </rcc>
  <rcc rId="10681" sId="5">
    <oc r="C57" t="inlineStr">
      <is>
        <t>бюджет города Когалыма</t>
      </is>
    </oc>
    <nc r="C57"/>
  </rcc>
  <rcc rId="10682" sId="5">
    <oc r="D57">
      <f>SUM(J57,L57,N57,P57,R57,T57,V57,X57,Z57,AB57,AD57,AF57)</f>
    </oc>
    <nc r="D57"/>
  </rcc>
  <rcc rId="10683" sId="5">
    <oc r="E57">
      <f>J57</f>
    </oc>
    <nc r="E57"/>
  </rcc>
  <rcc rId="10684" sId="5">
    <oc r="F57">
      <f>G57</f>
    </oc>
    <nc r="F57"/>
  </rcc>
  <rcc rId="10685" sId="5">
    <oc r="G57">
      <f>SUM(K57,M57,O57,Q57,S57,U57,W57,Y57,AA57,AC57,AE57,AG57)</f>
    </oc>
    <nc r="G57"/>
  </rcc>
  <rcc rId="10686" sId="5">
    <oc r="H57">
      <f>IFERROR(G57/D57*100,0)</f>
    </oc>
    <nc r="H57"/>
  </rcc>
  <rcc rId="10687" sId="5">
    <oc r="I57">
      <f>IFERROR(G57/E57*100,0)</f>
    </oc>
    <nc r="I57"/>
  </rcc>
  <rcc rId="10688" sId="5" numFmtId="4">
    <oc r="J57">
      <v>3491.4</v>
    </oc>
    <nc r="J57"/>
  </rcc>
  <rcc rId="10689" sId="5" numFmtId="4">
    <oc r="K57">
      <v>0</v>
    </oc>
    <nc r="K57"/>
  </rcc>
  <rcc rId="10690" sId="5" numFmtId="4">
    <oc r="L57">
      <v>0</v>
    </oc>
    <nc r="L57"/>
  </rcc>
  <rcc rId="10691" sId="5" numFmtId="4">
    <oc r="M57">
      <v>0</v>
    </oc>
    <nc r="M57"/>
  </rcc>
  <rcc rId="10692" sId="5" numFmtId="4">
    <oc r="N57">
      <v>0</v>
    </oc>
    <nc r="N57"/>
  </rcc>
  <rcc rId="10693" sId="5" numFmtId="4">
    <oc r="O57">
      <v>0</v>
    </oc>
    <nc r="O57"/>
  </rcc>
  <rcc rId="10694" sId="5" numFmtId="4">
    <oc r="P57">
      <v>0</v>
    </oc>
    <nc r="P57"/>
  </rcc>
  <rcc rId="10695" sId="5" numFmtId="4">
    <oc r="Q57">
      <v>0</v>
    </oc>
    <nc r="Q57"/>
  </rcc>
  <rcc rId="10696" sId="5" numFmtId="4">
    <oc r="R57">
      <v>0</v>
    </oc>
    <nc r="R57"/>
  </rcc>
  <rcc rId="10697" sId="5" numFmtId="4">
    <oc r="S57">
      <v>0</v>
    </oc>
    <nc r="S57"/>
  </rcc>
  <rcc rId="10698" sId="5" numFmtId="4">
    <oc r="T57">
      <v>0</v>
    </oc>
    <nc r="T57"/>
  </rcc>
  <rcc rId="10699" sId="5" numFmtId="4">
    <oc r="U57">
      <v>0</v>
    </oc>
    <nc r="U57"/>
  </rcc>
  <rcc rId="10700" sId="5" numFmtId="4">
    <oc r="V57">
      <v>0</v>
    </oc>
    <nc r="V57"/>
  </rcc>
  <rcc rId="10701" sId="5" numFmtId="4">
    <oc r="W57">
      <v>0</v>
    </oc>
    <nc r="W57"/>
  </rcc>
  <rcc rId="10702" sId="5" numFmtId="4">
    <oc r="X57">
      <v>0</v>
    </oc>
    <nc r="X57"/>
  </rcc>
  <rcc rId="10703" sId="5" numFmtId="4">
    <oc r="Y57">
      <v>0</v>
    </oc>
    <nc r="Y57"/>
  </rcc>
  <rcc rId="10704" sId="5" numFmtId="4">
    <oc r="Z57">
      <v>0</v>
    </oc>
    <nc r="Z57"/>
  </rcc>
  <rcc rId="10705" sId="5" numFmtId="4">
    <oc r="AA57">
      <v>0</v>
    </oc>
    <nc r="AA57"/>
  </rcc>
  <rcc rId="10706" sId="5" numFmtId="4">
    <oc r="AB57">
      <v>0</v>
    </oc>
    <nc r="AB57"/>
  </rcc>
  <rcc rId="10707" sId="5" numFmtId="4">
    <oc r="AC57">
      <v>0</v>
    </oc>
    <nc r="AC57"/>
  </rcc>
  <rcc rId="10708" sId="5" numFmtId="4">
    <oc r="AD57">
      <v>0</v>
    </oc>
    <nc r="AD57"/>
  </rcc>
  <rcc rId="10709" sId="5" numFmtId="4">
    <oc r="AE57">
      <v>0</v>
    </oc>
    <nc r="AE57"/>
  </rcc>
  <rcc rId="10710" sId="5" numFmtId="4">
    <oc r="AF57">
      <v>0</v>
    </oc>
    <nc r="AF57"/>
  </rcc>
  <rcc rId="10711" sId="5" numFmtId="4">
    <oc r="AG57">
      <v>0</v>
    </oc>
    <nc r="AG57"/>
  </rcc>
  <rcc rId="10712" sId="5">
    <oc r="C58" t="inlineStr">
      <is>
        <t>внебюджетные источники финансирования</t>
      </is>
    </oc>
    <nc r="C58"/>
  </rcc>
  <rcc rId="10713" sId="5">
    <oc r="D58">
      <f>SUM(J58,L58,N58,P58,R58,T58,V58,X58,Z58,AB58,AD58,AF58)</f>
    </oc>
    <nc r="D58"/>
  </rcc>
  <rcc rId="10714" sId="5">
    <oc r="E58">
      <f>J58</f>
    </oc>
    <nc r="E58"/>
  </rcc>
  <rcc rId="10715" sId="5">
    <oc r="F58">
      <f>G58</f>
    </oc>
    <nc r="F58"/>
  </rcc>
  <rcc rId="10716" sId="5">
    <oc r="G58">
      <f>SUM(K58,M58,O58,Q58,S58,U58,W58,Y58,AA58,AC58,AE58,AG58)</f>
    </oc>
    <nc r="G58"/>
  </rcc>
  <rcc rId="10717" sId="5">
    <oc r="H58">
      <f>IFERROR(G58/D58*100,0)</f>
    </oc>
    <nc r="H58"/>
  </rcc>
  <rcc rId="10718" sId="5">
    <oc r="I58">
      <f>IFERROR(G58/E58*100,0)</f>
    </oc>
    <nc r="I58"/>
  </rcc>
  <rcc rId="10719" sId="5" numFmtId="4">
    <oc r="J58">
      <v>0</v>
    </oc>
    <nc r="J58"/>
  </rcc>
  <rcc rId="10720" sId="5" numFmtId="4">
    <oc r="K58">
      <v>0</v>
    </oc>
    <nc r="K58"/>
  </rcc>
  <rcc rId="10721" sId="5" numFmtId="4">
    <oc r="L58">
      <v>0</v>
    </oc>
    <nc r="L58"/>
  </rcc>
  <rcc rId="10722" sId="5" numFmtId="4">
    <oc r="M58">
      <v>0</v>
    </oc>
    <nc r="M58"/>
  </rcc>
  <rcc rId="10723" sId="5" numFmtId="4">
    <oc r="N58">
      <v>0</v>
    </oc>
    <nc r="N58"/>
  </rcc>
  <rcc rId="10724" sId="5" numFmtId="4">
    <oc r="O58">
      <v>0</v>
    </oc>
    <nc r="O58"/>
  </rcc>
  <rcc rId="10725" sId="5" numFmtId="4">
    <oc r="P58">
      <v>0</v>
    </oc>
    <nc r="P58"/>
  </rcc>
  <rcc rId="10726" sId="5" numFmtId="4">
    <oc r="Q58">
      <v>0</v>
    </oc>
    <nc r="Q58"/>
  </rcc>
  <rcc rId="10727" sId="5" numFmtId="4">
    <oc r="R58">
      <v>0</v>
    </oc>
    <nc r="R58"/>
  </rcc>
  <rcc rId="10728" sId="5" numFmtId="4">
    <oc r="S58">
      <v>0</v>
    </oc>
    <nc r="S58"/>
  </rcc>
  <rcc rId="10729" sId="5" numFmtId="4">
    <oc r="T58">
      <v>0</v>
    </oc>
    <nc r="T58"/>
  </rcc>
  <rcc rId="10730" sId="5" numFmtId="4">
    <oc r="U58">
      <v>0</v>
    </oc>
    <nc r="U58"/>
  </rcc>
  <rcc rId="10731" sId="5" numFmtId="4">
    <oc r="V58">
      <v>0</v>
    </oc>
    <nc r="V58"/>
  </rcc>
  <rcc rId="10732" sId="5" numFmtId="4">
    <oc r="W58">
      <v>0</v>
    </oc>
    <nc r="W58"/>
  </rcc>
  <rcc rId="10733" sId="5" numFmtId="4">
    <oc r="X58">
      <v>0</v>
    </oc>
    <nc r="X58"/>
  </rcc>
  <rcc rId="10734" sId="5" numFmtId="4">
    <oc r="Y58">
      <v>0</v>
    </oc>
    <nc r="Y58"/>
  </rcc>
  <rcc rId="10735" sId="5" numFmtId="4">
    <oc r="Z58">
      <v>0</v>
    </oc>
    <nc r="Z58"/>
  </rcc>
  <rcc rId="10736" sId="5" numFmtId="4">
    <oc r="AA58">
      <v>0</v>
    </oc>
    <nc r="AA58"/>
  </rcc>
  <rcc rId="10737" sId="5" numFmtId="4">
    <oc r="AB58">
      <v>0</v>
    </oc>
    <nc r="AB58"/>
  </rcc>
  <rcc rId="10738" sId="5" numFmtId="4">
    <oc r="AC58">
      <v>0</v>
    </oc>
    <nc r="AC58"/>
  </rcc>
  <rcc rId="10739" sId="5" numFmtId="4">
    <oc r="AD58">
      <v>0</v>
    </oc>
    <nc r="AD58"/>
  </rcc>
  <rcc rId="10740" sId="5" numFmtId="4">
    <oc r="AE58">
      <v>0</v>
    </oc>
    <nc r="AE58"/>
  </rcc>
  <rcc rId="10741" sId="5" numFmtId="4">
    <oc r="AF58">
      <v>0</v>
    </oc>
    <nc r="AF58"/>
  </rcc>
  <rcc rId="10742" sId="5" numFmtId="4">
    <oc r="AG58">
      <v>0</v>
    </oc>
    <nc r="AG58"/>
  </rcc>
  <rcc rId="10743" sId="5">
    <oc r="A59" t="inlineStr">
      <is>
        <t>2.</t>
      </is>
    </oc>
    <nc r="A59"/>
  </rcc>
  <rcc rId="10744" sId="5">
    <oc r="B59" t="inlineStr">
      <is>
        <t>Направление «Развитие спорта высших достижений и системы подготовки спортивного резерва»</t>
      </is>
    </oc>
    <nc r="B59"/>
  </rcc>
  <rcc rId="10745" sId="5">
    <oc r="A60" t="inlineStr">
      <is>
        <t>2.1.</t>
      </is>
    </oc>
    <nc r="A60"/>
  </rcc>
  <rcc rId="10746" sId="5">
    <oc r="B60" t="inlineStr">
      <is>
        <t>Комплекс процессных мероприятий «Развитие спорта высших достижений и системы подготовки спортивного резерва»</t>
      </is>
    </oc>
    <nc r="B60"/>
  </rcc>
  <rcc rId="10747" sId="5">
    <oc r="C60" t="inlineStr">
      <is>
        <t>Всего</t>
      </is>
    </oc>
    <nc r="C60"/>
  </rcc>
  <rcc rId="10748" sId="5">
    <oc r="D60">
      <f>D61+D62+D63+D64</f>
    </oc>
    <nc r="D60"/>
  </rcc>
  <rcc rId="10749" sId="5">
    <oc r="E60">
      <f>E61+E62+E63+E64</f>
    </oc>
    <nc r="E60"/>
  </rcc>
  <rcc rId="10750" sId="5">
    <oc r="F60">
      <f>F61+F62+F63+F64</f>
    </oc>
    <nc r="F60"/>
  </rcc>
  <rcc rId="10751" sId="5">
    <oc r="G60">
      <f>G61+G62+G63+G64</f>
    </oc>
    <nc r="G60"/>
  </rcc>
  <rcc rId="10752" sId="5">
    <oc r="H60">
      <f>IFERROR(G60/D60*100,0)</f>
    </oc>
    <nc r="H60"/>
  </rcc>
  <rcc rId="10753" sId="5">
    <oc r="I60">
      <f>IFERROR(G60/E60*100,0)</f>
    </oc>
    <nc r="I60"/>
  </rcc>
  <rcc rId="10754" sId="5">
    <oc r="J60">
      <f>J61+J62+J63+J64</f>
    </oc>
    <nc r="J60"/>
  </rcc>
  <rcc rId="10755" sId="5">
    <oc r="K60">
      <f>K61+K62+K63+K64</f>
    </oc>
    <nc r="K60"/>
  </rcc>
  <rcc rId="10756" sId="5">
    <oc r="L60">
      <f>L61+L62+L63+L64</f>
    </oc>
    <nc r="L60"/>
  </rcc>
  <rcc rId="10757" sId="5">
    <oc r="M60">
      <f>M61+M62+M63+M64</f>
    </oc>
    <nc r="M60"/>
  </rcc>
  <rcc rId="10758" sId="5">
    <oc r="N60">
      <f>N61+N62+N63+N64</f>
    </oc>
    <nc r="N60"/>
  </rcc>
  <rcc rId="10759" sId="5">
    <oc r="O60">
      <f>O61+O62+O63+O64</f>
    </oc>
    <nc r="O60"/>
  </rcc>
  <rcc rId="10760" sId="5">
    <oc r="P60">
      <f>P61+P62+P63+P64</f>
    </oc>
    <nc r="P60"/>
  </rcc>
  <rcc rId="10761" sId="5">
    <oc r="Q60">
      <f>Q61+Q62+Q63+Q64</f>
    </oc>
    <nc r="Q60"/>
  </rcc>
  <rcc rId="10762" sId="5">
    <oc r="R60">
      <f>R61+R62+R63+R64</f>
    </oc>
    <nc r="R60"/>
  </rcc>
  <rcc rId="10763" sId="5">
    <oc r="S60">
      <f>S61+S62+S63+S64</f>
    </oc>
    <nc r="S60"/>
  </rcc>
  <rcc rId="10764" sId="5">
    <oc r="T60">
      <f>T61+T62+T63+T64</f>
    </oc>
    <nc r="T60"/>
  </rcc>
  <rcc rId="10765" sId="5">
    <oc r="U60">
      <f>U61+U62+U63+U64</f>
    </oc>
    <nc r="U60"/>
  </rcc>
  <rcc rId="10766" sId="5">
    <oc r="V60">
      <f>V61+V62+V63+V64</f>
    </oc>
    <nc r="V60"/>
  </rcc>
  <rcc rId="10767" sId="5">
    <oc r="W60">
      <f>W61+W62+W63+W64</f>
    </oc>
    <nc r="W60"/>
  </rcc>
  <rcc rId="10768" sId="5">
    <oc r="X60">
      <f>X61+X62+X63+X64</f>
    </oc>
    <nc r="X60"/>
  </rcc>
  <rcc rId="10769" sId="5">
    <oc r="Y60">
      <f>Y61+Y62+Y63+Y64</f>
    </oc>
    <nc r="Y60"/>
  </rcc>
  <rcc rId="10770" sId="5">
    <oc r="Z60">
      <f>Z61+Z62+Z63+Z64</f>
    </oc>
    <nc r="Z60"/>
  </rcc>
  <rcc rId="10771" sId="5">
    <oc r="AA60">
      <f>AA61+AA62+AA63+AA64</f>
    </oc>
    <nc r="AA60"/>
  </rcc>
  <rcc rId="10772" sId="5">
    <oc r="AB60">
      <f>AB61+AB62+AB63+AB64</f>
    </oc>
    <nc r="AB60"/>
  </rcc>
  <rcc rId="10773" sId="5">
    <oc r="AC60">
      <f>AC61+AC62+AC63+AC64</f>
    </oc>
    <nc r="AC60"/>
  </rcc>
  <rcc rId="10774" sId="5">
    <oc r="AD60">
      <f>AD61+AD62+AD63+AD64</f>
    </oc>
    <nc r="AD60"/>
  </rcc>
  <rcc rId="10775" sId="5">
    <oc r="AE60">
      <f>AE61+AE62+AE63+AE64</f>
    </oc>
    <nc r="AE60"/>
  </rcc>
  <rcc rId="10776" sId="5">
    <oc r="AF60">
      <f>AF61+AF62+AF63+AF64</f>
    </oc>
    <nc r="AF60"/>
  </rcc>
  <rcc rId="10777" sId="5">
    <oc r="AG60">
      <f>AG61+AG62+AG63+AG64</f>
    </oc>
    <nc r="AG60"/>
  </rcc>
  <rcc rId="10778" sId="5">
    <oc r="C61" t="inlineStr">
      <is>
        <t>федеральный бюджет</t>
      </is>
    </oc>
    <nc r="C61"/>
  </rcc>
  <rcc rId="10779" sId="5">
    <oc r="D61">
      <f>SUM(J61,L61,N61,P61,R61,T61,V61,X61,Z61,AB61,AD61,AF61)</f>
    </oc>
    <nc r="D61"/>
  </rcc>
  <rcc rId="10780" sId="5">
    <oc r="E61">
      <f>J61</f>
    </oc>
    <nc r="E61"/>
  </rcc>
  <rcc rId="10781" sId="5">
    <oc r="F61">
      <f>G61</f>
    </oc>
    <nc r="F61"/>
  </rcc>
  <rcc rId="10782" sId="5">
    <oc r="G61">
      <f>SUM(K61,M61,O61,Q61,S61,U61,W61,Y61,AA61,AC61,AE61,AG61)</f>
    </oc>
    <nc r="G61"/>
  </rcc>
  <rcc rId="10783" sId="5">
    <oc r="H61">
      <f>IFERROR(G61/D61*100,0)</f>
    </oc>
    <nc r="H61"/>
  </rcc>
  <rcc rId="10784" sId="5">
    <oc r="I61">
      <f>IFERROR(G61/E61*100,0)</f>
    </oc>
    <nc r="I61"/>
  </rcc>
  <rcc rId="10785" sId="5">
    <oc r="J61">
      <f>J66+J71</f>
    </oc>
    <nc r="J61"/>
  </rcc>
  <rcc rId="10786" sId="5">
    <oc r="K61">
      <f>K66+K71</f>
    </oc>
    <nc r="K61"/>
  </rcc>
  <rcc rId="10787" sId="5">
    <oc r="L61">
      <f>L66+L71</f>
    </oc>
    <nc r="L61"/>
  </rcc>
  <rcc rId="10788" sId="5">
    <oc r="M61">
      <f>M66+M71</f>
    </oc>
    <nc r="M61"/>
  </rcc>
  <rcc rId="10789" sId="5">
    <oc r="N61">
      <f>N66+N71</f>
    </oc>
    <nc r="N61"/>
  </rcc>
  <rcc rId="10790" sId="5">
    <oc r="O61">
      <f>O66+O71</f>
    </oc>
    <nc r="O61"/>
  </rcc>
  <rcc rId="10791" sId="5">
    <oc r="P61">
      <f>P66+P71</f>
    </oc>
    <nc r="P61"/>
  </rcc>
  <rcc rId="10792" sId="5">
    <oc r="Q61">
      <f>Q66+Q71</f>
    </oc>
    <nc r="Q61"/>
  </rcc>
  <rcc rId="10793" sId="5">
    <oc r="R61">
      <f>R66+R71</f>
    </oc>
    <nc r="R61"/>
  </rcc>
  <rcc rId="10794" sId="5">
    <oc r="S61">
      <f>S66+S71</f>
    </oc>
    <nc r="S61"/>
  </rcc>
  <rcc rId="10795" sId="5">
    <oc r="T61">
      <f>T66+T71</f>
    </oc>
    <nc r="T61"/>
  </rcc>
  <rcc rId="10796" sId="5">
    <oc r="U61">
      <f>U66+U71</f>
    </oc>
    <nc r="U61"/>
  </rcc>
  <rcc rId="10797" sId="5">
    <oc r="V61">
      <f>V66+V71</f>
    </oc>
    <nc r="V61"/>
  </rcc>
  <rcc rId="10798" sId="5">
    <oc r="W61">
      <f>W66+W71</f>
    </oc>
    <nc r="W61"/>
  </rcc>
  <rcc rId="10799" sId="5">
    <oc r="X61">
      <f>X66+X71</f>
    </oc>
    <nc r="X61"/>
  </rcc>
  <rcc rId="10800" sId="5">
    <oc r="Y61">
      <f>Y66+Y71</f>
    </oc>
    <nc r="Y61"/>
  </rcc>
  <rcc rId="10801" sId="5">
    <oc r="Z61">
      <f>Z66+Z71</f>
    </oc>
    <nc r="Z61"/>
  </rcc>
  <rcc rId="10802" sId="5">
    <oc r="AA61">
      <f>AA66+AA71</f>
    </oc>
    <nc r="AA61"/>
  </rcc>
  <rcc rId="10803" sId="5">
    <oc r="AB61">
      <f>AB66+AB71</f>
    </oc>
    <nc r="AB61"/>
  </rcc>
  <rcc rId="10804" sId="5">
    <oc r="AC61">
      <f>AC66+AC71</f>
    </oc>
    <nc r="AC61"/>
  </rcc>
  <rcc rId="10805" sId="5">
    <oc r="AD61">
      <f>AD66+AD71</f>
    </oc>
    <nc r="AD61"/>
  </rcc>
  <rcc rId="10806" sId="5">
    <oc r="AE61">
      <f>AE66+AE71</f>
    </oc>
    <nc r="AE61"/>
  </rcc>
  <rcc rId="10807" sId="5">
    <oc r="AF61">
      <f>AF66+AF71</f>
    </oc>
    <nc r="AF61"/>
  </rcc>
  <rcc rId="10808" sId="5">
    <oc r="AG61">
      <f>AG66+AG71</f>
    </oc>
    <nc r="AG61"/>
  </rcc>
  <rcc rId="10809" sId="5">
    <oc r="C62" t="inlineStr">
      <is>
        <t>бюджет автономного округа</t>
      </is>
    </oc>
    <nc r="C62"/>
  </rcc>
  <rcc rId="10810" sId="5">
    <oc r="D62">
      <f>SUM(J62,L62,N62,P62,R62,T62,V62,X62,Z62,AB62,AD62,AF62)</f>
    </oc>
    <nc r="D62"/>
  </rcc>
  <rcc rId="10811" sId="5">
    <oc r="E62">
      <f>J62</f>
    </oc>
    <nc r="E62"/>
  </rcc>
  <rcc rId="10812" sId="5">
    <oc r="F62">
      <f>G62</f>
    </oc>
    <nc r="F62"/>
  </rcc>
  <rcc rId="10813" sId="5">
    <oc r="G62">
      <f>SUM(K62,M62,O62,Q62,S62,U62,W62,Y62,AA62,AC62,AE62,AG62)</f>
    </oc>
    <nc r="G62"/>
  </rcc>
  <rcc rId="10814" sId="5">
    <oc r="H62">
      <f>IFERROR(G62/D62*100,0)</f>
    </oc>
    <nc r="H62"/>
  </rcc>
  <rcc rId="10815" sId="5">
    <oc r="I62">
      <f>IFERROR(G62/E62*100,0)</f>
    </oc>
    <nc r="I62"/>
  </rcc>
  <rcc rId="10816" sId="5">
    <oc r="J62">
      <f>J67+J72</f>
    </oc>
    <nc r="J62"/>
  </rcc>
  <rcc rId="10817" sId="5">
    <oc r="K62">
      <f>K67+K72</f>
    </oc>
    <nc r="K62"/>
  </rcc>
  <rcc rId="10818" sId="5">
    <oc r="L62">
      <f>L67+L72</f>
    </oc>
    <nc r="L62"/>
  </rcc>
  <rcc rId="10819" sId="5">
    <oc r="M62">
      <f>M67+M72</f>
    </oc>
    <nc r="M62"/>
  </rcc>
  <rcc rId="10820" sId="5">
    <oc r="N62">
      <f>N67+N72</f>
    </oc>
    <nc r="N62"/>
  </rcc>
  <rcc rId="10821" sId="5">
    <oc r="O62">
      <f>O67+O72</f>
    </oc>
    <nc r="O62"/>
  </rcc>
  <rcc rId="10822" sId="5">
    <oc r="P62">
      <f>P67+P72</f>
    </oc>
    <nc r="P62"/>
  </rcc>
  <rcc rId="10823" sId="5">
    <oc r="Q62">
      <f>Q67+Q72</f>
    </oc>
    <nc r="Q62"/>
  </rcc>
  <rcc rId="10824" sId="5">
    <oc r="R62">
      <f>R67+R72</f>
    </oc>
    <nc r="R62"/>
  </rcc>
  <rcc rId="10825" sId="5">
    <oc r="S62">
      <f>S67+S72</f>
    </oc>
    <nc r="S62"/>
  </rcc>
  <rcc rId="10826" sId="5">
    <oc r="T62">
      <f>T67+T72</f>
    </oc>
    <nc r="T62"/>
  </rcc>
  <rcc rId="10827" sId="5">
    <oc r="U62">
      <f>U67+U72</f>
    </oc>
    <nc r="U62"/>
  </rcc>
  <rcc rId="10828" sId="5">
    <oc r="V62">
      <f>V67+V72</f>
    </oc>
    <nc r="V62"/>
  </rcc>
  <rcc rId="10829" sId="5">
    <oc r="W62">
      <f>W67+W72</f>
    </oc>
    <nc r="W62"/>
  </rcc>
  <rcc rId="10830" sId="5">
    <oc r="X62">
      <f>X67+X72</f>
    </oc>
    <nc r="X62"/>
  </rcc>
  <rcc rId="10831" sId="5">
    <oc r="Y62">
      <f>Y67+Y72</f>
    </oc>
    <nc r="Y62"/>
  </rcc>
  <rcc rId="10832" sId="5">
    <oc r="Z62">
      <f>Z67+Z72</f>
    </oc>
    <nc r="Z62"/>
  </rcc>
  <rcc rId="10833" sId="5">
    <oc r="AA62">
      <f>AA67+AA72</f>
    </oc>
    <nc r="AA62"/>
  </rcc>
  <rcc rId="10834" sId="5">
    <oc r="AB62">
      <f>AB67+AB72</f>
    </oc>
    <nc r="AB62"/>
  </rcc>
  <rcc rId="10835" sId="5">
    <oc r="AC62">
      <f>AC67+AC72</f>
    </oc>
    <nc r="AC62"/>
  </rcc>
  <rcc rId="10836" sId="5">
    <oc r="AD62">
      <f>AD67+AD72</f>
    </oc>
    <nc r="AD62"/>
  </rcc>
  <rcc rId="10837" sId="5">
    <oc r="AE62">
      <f>AE67+AE72</f>
    </oc>
    <nc r="AE62"/>
  </rcc>
  <rcc rId="10838" sId="5">
    <oc r="AF62">
      <f>AF67+AF72</f>
    </oc>
    <nc r="AF62"/>
  </rcc>
  <rcc rId="10839" sId="5">
    <oc r="AG62">
      <f>AG67+AG72</f>
    </oc>
    <nc r="AG62"/>
  </rcc>
  <rcc rId="10840" sId="5">
    <oc r="C63" t="inlineStr">
      <is>
        <t>бюджет города Когалыма</t>
      </is>
    </oc>
    <nc r="C63"/>
  </rcc>
  <rcc rId="10841" sId="5">
    <oc r="D63">
      <f>SUM(J63,L63,N63,P63,R63,T63,V63,X63,Z63,AB63,AD63,AF63)</f>
    </oc>
    <nc r="D63"/>
  </rcc>
  <rcc rId="10842" sId="5">
    <oc r="E63">
      <f>J63</f>
    </oc>
    <nc r="E63"/>
  </rcc>
  <rcc rId="10843" sId="5">
    <oc r="F63">
      <f>G63</f>
    </oc>
    <nc r="F63"/>
  </rcc>
  <rcc rId="10844" sId="5">
    <oc r="G63">
      <f>SUM(K63,M63,O63,Q63,S63,U63,W63,Y63,AA63,AC63,AE63,AG63)</f>
    </oc>
    <nc r="G63"/>
  </rcc>
  <rcc rId="10845" sId="5">
    <oc r="H63">
      <f>IFERROR(G63/D63*100,0)</f>
    </oc>
    <nc r="H63"/>
  </rcc>
  <rcc rId="10846" sId="5">
    <oc r="I63">
      <f>IFERROR(G63/E63*100,0)</f>
    </oc>
    <nc r="I63"/>
  </rcc>
  <rcc rId="10847" sId="5">
    <oc r="J63">
      <f>J68+J73</f>
    </oc>
    <nc r="J63"/>
  </rcc>
  <rcc rId="10848" sId="5">
    <oc r="K63">
      <f>K68+K73</f>
    </oc>
    <nc r="K63"/>
  </rcc>
  <rcc rId="10849" sId="5">
    <oc r="L63">
      <f>L68+L73</f>
    </oc>
    <nc r="L63"/>
  </rcc>
  <rcc rId="10850" sId="5">
    <oc r="M63">
      <f>M68+M73</f>
    </oc>
    <nc r="M63"/>
  </rcc>
  <rcc rId="10851" sId="5">
    <oc r="N63">
      <f>N68+N73</f>
    </oc>
    <nc r="N63"/>
  </rcc>
  <rcc rId="10852" sId="5">
    <oc r="O63">
      <f>O68+O73</f>
    </oc>
    <nc r="O63"/>
  </rcc>
  <rcc rId="10853" sId="5">
    <oc r="P63">
      <f>P68+P73</f>
    </oc>
    <nc r="P63"/>
  </rcc>
  <rcc rId="10854" sId="5">
    <oc r="Q63">
      <f>Q68+Q73</f>
    </oc>
    <nc r="Q63"/>
  </rcc>
  <rcc rId="10855" sId="5">
    <oc r="R63">
      <f>R68+R73</f>
    </oc>
    <nc r="R63"/>
  </rcc>
  <rcc rId="10856" sId="5">
    <oc r="S63">
      <f>S68+S73</f>
    </oc>
    <nc r="S63"/>
  </rcc>
  <rcc rId="10857" sId="5">
    <oc r="T63">
      <f>T68+T73</f>
    </oc>
    <nc r="T63"/>
  </rcc>
  <rcc rId="10858" sId="5">
    <oc r="U63">
      <f>U68+U73</f>
    </oc>
    <nc r="U63"/>
  </rcc>
  <rcc rId="10859" sId="5">
    <oc r="V63">
      <f>V68+V73</f>
    </oc>
    <nc r="V63"/>
  </rcc>
  <rcc rId="10860" sId="5">
    <oc r="W63">
      <f>W68+W73</f>
    </oc>
    <nc r="W63"/>
  </rcc>
  <rcc rId="10861" sId="5">
    <oc r="X63">
      <f>X68+X73</f>
    </oc>
    <nc r="X63"/>
  </rcc>
  <rcc rId="10862" sId="5">
    <oc r="Y63">
      <f>Y68+Y73</f>
    </oc>
    <nc r="Y63"/>
  </rcc>
  <rcc rId="10863" sId="5">
    <oc r="Z63">
      <f>Z68+Z73</f>
    </oc>
    <nc r="Z63"/>
  </rcc>
  <rcc rId="10864" sId="5">
    <oc r="AA63">
      <f>AA68+AA73</f>
    </oc>
    <nc r="AA63"/>
  </rcc>
  <rcc rId="10865" sId="5">
    <oc r="AB63">
      <f>AB68+AB73</f>
    </oc>
    <nc r="AB63"/>
  </rcc>
  <rcc rId="10866" sId="5">
    <oc r="AC63">
      <f>AC68+AC73</f>
    </oc>
    <nc r="AC63"/>
  </rcc>
  <rcc rId="10867" sId="5">
    <oc r="AD63">
      <f>AD68+AD73</f>
    </oc>
    <nc r="AD63"/>
  </rcc>
  <rcc rId="10868" sId="5">
    <oc r="AE63">
      <f>AE68+AE73</f>
    </oc>
    <nc r="AE63"/>
  </rcc>
  <rcc rId="10869" sId="5">
    <oc r="AF63">
      <f>AF68+AF73</f>
    </oc>
    <nc r="AF63"/>
  </rcc>
  <rcc rId="10870" sId="5">
    <oc r="AG63">
      <f>AG68+AG73</f>
    </oc>
    <nc r="AG63"/>
  </rcc>
  <rcc rId="10871" sId="5">
    <oc r="C64" t="inlineStr">
      <is>
        <t>внебюджетные источники финансирования</t>
      </is>
    </oc>
    <nc r="C64"/>
  </rcc>
  <rcc rId="10872" sId="5">
    <oc r="D64">
      <f>SUM(J64,L64,N64,P64,R64,T64,V64,X64,Z64,AB64,AD64,AF64)</f>
    </oc>
    <nc r="D64"/>
  </rcc>
  <rcc rId="10873" sId="5">
    <oc r="E64">
      <f>J64</f>
    </oc>
    <nc r="E64"/>
  </rcc>
  <rcc rId="10874" sId="5">
    <oc r="F64">
      <f>G64</f>
    </oc>
    <nc r="F64"/>
  </rcc>
  <rcc rId="10875" sId="5">
    <oc r="G64">
      <f>SUM(K64,M64,O64,Q64,S64,U64,W64,Y64,AA64,AC64,AE64,AG64)</f>
    </oc>
    <nc r="G64"/>
  </rcc>
  <rcc rId="10876" sId="5">
    <oc r="H64">
      <f>IFERROR(G64/D64*100,0)</f>
    </oc>
    <nc r="H64"/>
  </rcc>
  <rcc rId="10877" sId="5">
    <oc r="I64">
      <f>IFERROR(G64/E64*100,0)</f>
    </oc>
    <nc r="I64"/>
  </rcc>
  <rcc rId="10878" sId="5" numFmtId="4">
    <oc r="J64">
      <v>0</v>
    </oc>
    <nc r="J64"/>
  </rcc>
  <rcc rId="10879" sId="5" numFmtId="4">
    <oc r="K64">
      <v>0</v>
    </oc>
    <nc r="K64"/>
  </rcc>
  <rcc rId="10880" sId="5" numFmtId="4">
    <oc r="L64">
      <v>0</v>
    </oc>
    <nc r="L64"/>
  </rcc>
  <rcc rId="10881" sId="5" numFmtId="4">
    <oc r="M64">
      <v>0</v>
    </oc>
    <nc r="M64"/>
  </rcc>
  <rcc rId="10882" sId="5" numFmtId="4">
    <oc r="N64">
      <v>0</v>
    </oc>
    <nc r="N64"/>
  </rcc>
  <rcc rId="10883" sId="5" numFmtId="4">
    <oc r="O64">
      <v>0</v>
    </oc>
    <nc r="O64"/>
  </rcc>
  <rcc rId="10884" sId="5" numFmtId="4">
    <oc r="P64">
      <v>0</v>
    </oc>
    <nc r="P64"/>
  </rcc>
  <rcc rId="10885" sId="5" numFmtId="4">
    <oc r="Q64">
      <v>0</v>
    </oc>
    <nc r="Q64"/>
  </rcc>
  <rcc rId="10886" sId="5" numFmtId="4">
    <oc r="R64">
      <v>0</v>
    </oc>
    <nc r="R64"/>
  </rcc>
  <rcc rId="10887" sId="5" numFmtId="4">
    <oc r="S64">
      <v>0</v>
    </oc>
    <nc r="S64"/>
  </rcc>
  <rcc rId="10888" sId="5" numFmtId="4">
    <oc r="T64">
      <v>0</v>
    </oc>
    <nc r="T64"/>
  </rcc>
  <rcc rId="10889" sId="5" numFmtId="4">
    <oc r="U64">
      <v>0</v>
    </oc>
    <nc r="U64"/>
  </rcc>
  <rcc rId="10890" sId="5" numFmtId="4">
    <oc r="V64">
      <v>0</v>
    </oc>
    <nc r="V64"/>
  </rcc>
  <rcc rId="10891" sId="5" numFmtId="4">
    <oc r="W64">
      <v>0</v>
    </oc>
    <nc r="W64"/>
  </rcc>
  <rcc rId="10892" sId="5" numFmtId="4">
    <oc r="X64">
      <v>0</v>
    </oc>
    <nc r="X64"/>
  </rcc>
  <rcc rId="10893" sId="5" numFmtId="4">
    <oc r="Y64">
      <v>0</v>
    </oc>
    <nc r="Y64"/>
  </rcc>
  <rcc rId="10894" sId="5" numFmtId="4">
    <oc r="Z64">
      <v>0</v>
    </oc>
    <nc r="Z64"/>
  </rcc>
  <rcc rId="10895" sId="5" numFmtId="4">
    <oc r="AA64">
      <v>0</v>
    </oc>
    <nc r="AA64"/>
  </rcc>
  <rcc rId="10896" sId="5" numFmtId="4">
    <oc r="AB64">
      <v>0</v>
    </oc>
    <nc r="AB64"/>
  </rcc>
  <rcc rId="10897" sId="5" numFmtId="4">
    <oc r="AC64">
      <v>0</v>
    </oc>
    <nc r="AC64"/>
  </rcc>
  <rcc rId="10898" sId="5" numFmtId="4">
    <oc r="AD64">
      <v>0</v>
    </oc>
    <nc r="AD64"/>
  </rcc>
  <rcc rId="10899" sId="5" numFmtId="4">
    <oc r="AE64">
      <v>0</v>
    </oc>
    <nc r="AE64"/>
  </rcc>
  <rcc rId="10900" sId="5" numFmtId="4">
    <oc r="AF64">
      <v>0</v>
    </oc>
    <nc r="AF64"/>
  </rcc>
  <rcc rId="10901" sId="5" numFmtId="4">
    <oc r="AG64">
      <v>0</v>
    </oc>
    <nc r="AG64"/>
  </rcc>
  <rcc rId="10902" sId="5">
    <oc r="A65" t="inlineStr">
      <is>
        <t>2.1.1.</t>
      </is>
    </oc>
    <nc r="A65"/>
  </rcc>
  <rcc rId="10903" sId="5">
    <oc r="B65" t="inlineStr">
      <is>
        <t>Мероприятие (результат) «Организовано участие спортсменов города Когалыма в соревнованиях различного уровня окружного и всероссийского масштаба»</t>
      </is>
    </oc>
    <nc r="B65"/>
  </rcc>
  <rcc rId="10904" sId="5">
    <oc r="C65" t="inlineStr">
      <is>
        <t>Всего</t>
      </is>
    </oc>
    <nc r="C65"/>
  </rcc>
  <rcc rId="10905" sId="5">
    <oc r="D65">
      <f>D66+D67+D68+D69</f>
    </oc>
    <nc r="D65"/>
  </rcc>
  <rcc rId="10906" sId="5">
    <oc r="E65">
      <f>E66+E67+E68+E69</f>
    </oc>
    <nc r="E65"/>
  </rcc>
  <rcc rId="10907" sId="5">
    <oc r="F65">
      <f>F66+F67+F68+F69</f>
    </oc>
    <nc r="F65"/>
  </rcc>
  <rcc rId="10908" sId="5">
    <oc r="G65">
      <f>G66+G67+G68+G69</f>
    </oc>
    <nc r="G65"/>
  </rcc>
  <rcc rId="10909" sId="5">
    <oc r="H65">
      <f>IFERROR(G65/D65*100,0)</f>
    </oc>
    <nc r="H65"/>
  </rcc>
  <rcc rId="10910" sId="5">
    <oc r="I65">
      <f>IFERROR(G65/E65*100,0)</f>
    </oc>
    <nc r="I65"/>
  </rcc>
  <rcc rId="10911" sId="5">
    <oc r="J65">
      <f>J66+J67+J68+J69</f>
    </oc>
    <nc r="J65"/>
  </rcc>
  <rcc rId="10912" sId="5">
    <oc r="K65">
      <f>K66+K67+K68+K69</f>
    </oc>
    <nc r="K65"/>
  </rcc>
  <rcc rId="10913" sId="5">
    <oc r="L65">
      <f>L66+L67+L68+L69</f>
    </oc>
    <nc r="L65"/>
  </rcc>
  <rcc rId="10914" sId="5">
    <oc r="M65">
      <f>M66+M67+M68+M69</f>
    </oc>
    <nc r="M65"/>
  </rcc>
  <rcc rId="10915" sId="5">
    <oc r="N65">
      <f>N66+N67+N68+N69</f>
    </oc>
    <nc r="N65"/>
  </rcc>
  <rcc rId="10916" sId="5">
    <oc r="O65">
      <f>O66+O67+O68+O69</f>
    </oc>
    <nc r="O65"/>
  </rcc>
  <rcc rId="10917" sId="5">
    <oc r="P65">
      <f>P66+P67+P68+P69</f>
    </oc>
    <nc r="P65"/>
  </rcc>
  <rcc rId="10918" sId="5">
    <oc r="Q65">
      <f>Q66+Q67+Q68+Q69</f>
    </oc>
    <nc r="Q65"/>
  </rcc>
  <rcc rId="10919" sId="5">
    <oc r="R65">
      <f>R66+R67+R68+R69</f>
    </oc>
    <nc r="R65"/>
  </rcc>
  <rcc rId="10920" sId="5">
    <oc r="S65">
      <f>S66+S67+S68+S69</f>
    </oc>
    <nc r="S65"/>
  </rcc>
  <rcc rId="10921" sId="5">
    <oc r="T65">
      <f>T66+T67+T68+T69</f>
    </oc>
    <nc r="T65"/>
  </rcc>
  <rcc rId="10922" sId="5">
    <oc r="U65">
      <f>U66+U67+U68+U69</f>
    </oc>
    <nc r="U65"/>
  </rcc>
  <rcc rId="10923" sId="5">
    <oc r="V65">
      <f>V66+V67+V68+V69</f>
    </oc>
    <nc r="V65"/>
  </rcc>
  <rcc rId="10924" sId="5">
    <oc r="W65">
      <f>W66+W67+W68+W69</f>
    </oc>
    <nc r="W65"/>
  </rcc>
  <rcc rId="10925" sId="5">
    <oc r="X65">
      <f>X66+X67+X68+X69</f>
    </oc>
    <nc r="X65"/>
  </rcc>
  <rcc rId="10926" sId="5">
    <oc r="Y65">
      <f>Y66+Y67+Y68+Y69</f>
    </oc>
    <nc r="Y65"/>
  </rcc>
  <rcc rId="10927" sId="5">
    <oc r="Z65">
      <f>Z66+Z67+Z68+Z69</f>
    </oc>
    <nc r="Z65"/>
  </rcc>
  <rcc rId="10928" sId="5">
    <oc r="AA65">
      <f>AA66+AA67+AA68+AA69</f>
    </oc>
    <nc r="AA65"/>
  </rcc>
  <rcc rId="10929" sId="5">
    <oc r="AB65">
      <f>AB66+AB67+AB68+AB69</f>
    </oc>
    <nc r="AB65"/>
  </rcc>
  <rcc rId="10930" sId="5">
    <oc r="AC65">
      <f>AC66+AC67+AC68+AC69</f>
    </oc>
    <nc r="AC65"/>
  </rcc>
  <rcc rId="10931" sId="5">
    <oc r="AD65">
      <f>AD66+AD67+AD68+AD69</f>
    </oc>
    <nc r="AD65"/>
  </rcc>
  <rcc rId="10932" sId="5">
    <oc r="AE65">
      <f>AE66+AE67+AE68+AE69</f>
    </oc>
    <nc r="AE65"/>
  </rcc>
  <rcc rId="10933" sId="5">
    <oc r="AF65">
      <f>AF66+AF67+AF68+AF69</f>
    </oc>
    <nc r="AF65"/>
  </rcc>
  <rcc rId="10934" sId="5">
    <oc r="AG65">
      <f>AG66+AG67+AG68+AG69</f>
    </oc>
    <nc r="AG65"/>
  </rcc>
  <rcc rId="10935" sId="5">
    <oc r="C66" t="inlineStr">
      <is>
        <t>федеральный бюджет</t>
      </is>
    </oc>
    <nc r="C66"/>
  </rcc>
  <rcc rId="10936" sId="5">
    <oc r="D66">
      <f>SUM(J66,L66,N66,P66,R66,T66,V66,X66,Z66,AB66,AD66,AF66)</f>
    </oc>
    <nc r="D66"/>
  </rcc>
  <rcc rId="10937" sId="5">
    <oc r="E66">
      <f>J66</f>
    </oc>
    <nc r="E66"/>
  </rcc>
  <rcc rId="10938" sId="5">
    <oc r="F66">
      <f>G66</f>
    </oc>
    <nc r="F66"/>
  </rcc>
  <rcc rId="10939" sId="5">
    <oc r="G66">
      <f>SUM(K66,M66,O66,Q66,S66,U66,W66,Y66,AA66,AC66,AE66,AG66)</f>
    </oc>
    <nc r="G66"/>
  </rcc>
  <rcc rId="10940" sId="5">
    <oc r="H66">
      <f>IFERROR(G66/D66*100,0)</f>
    </oc>
    <nc r="H66"/>
  </rcc>
  <rcc rId="10941" sId="5">
    <oc r="I66">
      <f>IFERROR(G66/E66*100,0)</f>
    </oc>
    <nc r="I66"/>
  </rcc>
  <rcc rId="10942" sId="5" numFmtId="4">
    <oc r="J66">
      <v>0</v>
    </oc>
    <nc r="J66"/>
  </rcc>
  <rcc rId="10943" sId="5" numFmtId="4">
    <oc r="K66">
      <v>0</v>
    </oc>
    <nc r="K66"/>
  </rcc>
  <rcc rId="10944" sId="5" numFmtId="4">
    <oc r="L66">
      <v>0</v>
    </oc>
    <nc r="L66"/>
  </rcc>
  <rcc rId="10945" sId="5" numFmtId="4">
    <oc r="M66">
      <v>0</v>
    </oc>
    <nc r="M66"/>
  </rcc>
  <rcc rId="10946" sId="5" numFmtId="4">
    <oc r="N66">
      <v>0</v>
    </oc>
    <nc r="N66"/>
  </rcc>
  <rcc rId="10947" sId="5" numFmtId="4">
    <oc r="O66">
      <v>0</v>
    </oc>
    <nc r="O66"/>
  </rcc>
  <rcc rId="10948" sId="5" numFmtId="4">
    <oc r="P66">
      <v>0</v>
    </oc>
    <nc r="P66"/>
  </rcc>
  <rcc rId="10949" sId="5" numFmtId="4">
    <oc r="Q66">
      <v>0</v>
    </oc>
    <nc r="Q66"/>
  </rcc>
  <rcc rId="10950" sId="5" numFmtId="4">
    <oc r="R66">
      <v>0</v>
    </oc>
    <nc r="R66"/>
  </rcc>
  <rcc rId="10951" sId="5" numFmtId="4">
    <oc r="S66">
      <v>0</v>
    </oc>
    <nc r="S66"/>
  </rcc>
  <rcc rId="10952" sId="5" numFmtId="4">
    <oc r="T66">
      <v>0</v>
    </oc>
    <nc r="T66"/>
  </rcc>
  <rcc rId="10953" sId="5" numFmtId="4">
    <oc r="U66">
      <v>0</v>
    </oc>
    <nc r="U66"/>
  </rcc>
  <rcc rId="10954" sId="5" numFmtId="4">
    <oc r="V66">
      <v>0</v>
    </oc>
    <nc r="V66"/>
  </rcc>
  <rcc rId="10955" sId="5" numFmtId="4">
    <oc r="W66">
      <v>0</v>
    </oc>
    <nc r="W66"/>
  </rcc>
  <rcc rId="10956" sId="5" numFmtId="4">
    <oc r="X66">
      <v>0</v>
    </oc>
    <nc r="X66"/>
  </rcc>
  <rcc rId="10957" sId="5" numFmtId="4">
    <oc r="Y66">
      <v>0</v>
    </oc>
    <nc r="Y66"/>
  </rcc>
  <rcc rId="10958" sId="5" numFmtId="4">
    <oc r="Z66">
      <v>0</v>
    </oc>
    <nc r="Z66"/>
  </rcc>
  <rcc rId="10959" sId="5" numFmtId="4">
    <oc r="AA66">
      <v>0</v>
    </oc>
    <nc r="AA66"/>
  </rcc>
  <rcc rId="10960" sId="5" numFmtId="4">
    <oc r="AB66">
      <v>0</v>
    </oc>
    <nc r="AB66"/>
  </rcc>
  <rcc rId="10961" sId="5" numFmtId="4">
    <oc r="AC66">
      <v>0</v>
    </oc>
    <nc r="AC66"/>
  </rcc>
  <rcc rId="10962" sId="5" numFmtId="4">
    <oc r="AD66">
      <v>0</v>
    </oc>
    <nc r="AD66"/>
  </rcc>
  <rcc rId="10963" sId="5" numFmtId="4">
    <oc r="AE66">
      <v>0</v>
    </oc>
    <nc r="AE66"/>
  </rcc>
  <rcc rId="10964" sId="5" numFmtId="4">
    <oc r="AF66">
      <v>0</v>
    </oc>
    <nc r="AF66"/>
  </rcc>
  <rcc rId="10965" sId="5" numFmtId="4">
    <oc r="AG66">
      <v>0</v>
    </oc>
    <nc r="AG66"/>
  </rcc>
  <rcc rId="10966" sId="5">
    <oc r="C67" t="inlineStr">
      <is>
        <t>бюджет автономного округа</t>
      </is>
    </oc>
    <nc r="C67"/>
  </rcc>
  <rcc rId="10967" sId="5">
    <oc r="D67">
      <f>SUM(J67,L67,N67,P67,R67,T67,V67,X67,Z67,AB67,AD67,AF67)</f>
    </oc>
    <nc r="D67"/>
  </rcc>
  <rcc rId="10968" sId="5">
    <oc r="E67">
      <f>J67</f>
    </oc>
    <nc r="E67"/>
  </rcc>
  <rcc rId="10969" sId="5">
    <oc r="F67">
      <f>G67</f>
    </oc>
    <nc r="F67"/>
  </rcc>
  <rcc rId="10970" sId="5">
    <oc r="G67">
      <f>SUM(K67,M67,O67,Q67,S67,U67,W67,Y67,AA67,AC67,AE67,AG67)</f>
    </oc>
    <nc r="G67"/>
  </rcc>
  <rcc rId="10971" sId="5">
    <oc r="H67">
      <f>IFERROR(G67/D67*100,0)</f>
    </oc>
    <nc r="H67"/>
  </rcc>
  <rcc rId="10972" sId="5">
    <oc r="I67">
      <f>IFERROR(G67/E67*100,0)</f>
    </oc>
    <nc r="I67"/>
  </rcc>
  <rcc rId="10973" sId="5" numFmtId="4">
    <oc r="J67">
      <v>0</v>
    </oc>
    <nc r="J67"/>
  </rcc>
  <rcc rId="10974" sId="5" numFmtId="4">
    <oc r="K67">
      <v>0</v>
    </oc>
    <nc r="K67"/>
  </rcc>
  <rcc rId="10975" sId="5" numFmtId="4">
    <oc r="L67">
      <v>0</v>
    </oc>
    <nc r="L67"/>
  </rcc>
  <rcc rId="10976" sId="5" numFmtId="4">
    <oc r="M67">
      <v>0</v>
    </oc>
    <nc r="M67"/>
  </rcc>
  <rcc rId="10977" sId="5" numFmtId="4">
    <oc r="N67">
      <v>0</v>
    </oc>
    <nc r="N67"/>
  </rcc>
  <rcc rId="10978" sId="5" numFmtId="4">
    <oc r="O67">
      <v>0</v>
    </oc>
    <nc r="O67"/>
  </rcc>
  <rcc rId="10979" sId="5" numFmtId="4">
    <oc r="P67">
      <v>0</v>
    </oc>
    <nc r="P67"/>
  </rcc>
  <rcc rId="10980" sId="5" numFmtId="4">
    <oc r="Q67">
      <v>0</v>
    </oc>
    <nc r="Q67"/>
  </rcc>
  <rcc rId="10981" sId="5" numFmtId="4">
    <oc r="R67">
      <v>0</v>
    </oc>
    <nc r="R67"/>
  </rcc>
  <rcc rId="10982" sId="5" numFmtId="4">
    <oc r="S67">
      <v>0</v>
    </oc>
    <nc r="S67"/>
  </rcc>
  <rcc rId="10983" sId="5" numFmtId="4">
    <oc r="T67">
      <v>0</v>
    </oc>
    <nc r="T67"/>
  </rcc>
  <rcc rId="10984" sId="5" numFmtId="4">
    <oc r="U67">
      <v>0</v>
    </oc>
    <nc r="U67"/>
  </rcc>
  <rcc rId="10985" sId="5" numFmtId="4">
    <oc r="V67">
      <v>0</v>
    </oc>
    <nc r="V67"/>
  </rcc>
  <rcc rId="10986" sId="5" numFmtId="4">
    <oc r="W67">
      <v>0</v>
    </oc>
    <nc r="W67"/>
  </rcc>
  <rcc rId="10987" sId="5" numFmtId="4">
    <oc r="X67">
      <v>0</v>
    </oc>
    <nc r="X67"/>
  </rcc>
  <rcc rId="10988" sId="5" numFmtId="4">
    <oc r="Y67">
      <v>0</v>
    </oc>
    <nc r="Y67"/>
  </rcc>
  <rcc rId="10989" sId="5" numFmtId="4">
    <oc r="Z67">
      <v>0</v>
    </oc>
    <nc r="Z67"/>
  </rcc>
  <rcc rId="10990" sId="5" numFmtId="4">
    <oc r="AA67">
      <v>0</v>
    </oc>
    <nc r="AA67"/>
  </rcc>
  <rcc rId="10991" sId="5" numFmtId="4">
    <oc r="AB67">
      <v>0</v>
    </oc>
    <nc r="AB67"/>
  </rcc>
  <rcc rId="10992" sId="5" numFmtId="4">
    <oc r="AC67">
      <v>0</v>
    </oc>
    <nc r="AC67"/>
  </rcc>
  <rcc rId="10993" sId="5" numFmtId="4">
    <oc r="AD67">
      <v>0</v>
    </oc>
    <nc r="AD67"/>
  </rcc>
  <rcc rId="10994" sId="5" numFmtId="4">
    <oc r="AE67">
      <v>0</v>
    </oc>
    <nc r="AE67"/>
  </rcc>
  <rcc rId="10995" sId="5" numFmtId="4">
    <oc r="AF67">
      <v>0</v>
    </oc>
    <nc r="AF67"/>
  </rcc>
  <rcc rId="10996" sId="5" numFmtId="4">
    <oc r="AG67">
      <v>0</v>
    </oc>
    <nc r="AG67"/>
  </rcc>
  <rcc rId="10997" sId="5">
    <oc r="C68" t="inlineStr">
      <is>
        <t>бюджет города Когалыма</t>
      </is>
    </oc>
    <nc r="C68"/>
  </rcc>
  <rcc rId="10998" sId="5">
    <oc r="D68">
      <f>SUM(J68,L68,N68,P68,R68,T68,V68,X68,Z68,AB68,AD68,AF68)</f>
    </oc>
    <nc r="D68"/>
  </rcc>
  <rcc rId="10999" sId="5">
    <oc r="E68">
      <f>J68</f>
    </oc>
    <nc r="E68"/>
  </rcc>
  <rcc rId="11000" sId="5">
    <oc r="F68">
      <f>G68</f>
    </oc>
    <nc r="F68"/>
  </rcc>
  <rcc rId="11001" sId="5">
    <oc r="G68">
      <f>SUM(K68,M68,O68,Q68,S68,U68,W68,Y68,AA68,AC68,AE68,AG68)</f>
    </oc>
    <nc r="G68"/>
  </rcc>
  <rcc rId="11002" sId="5">
    <oc r="H68">
      <f>IFERROR(G68/D68*100,0)</f>
    </oc>
    <nc r="H68"/>
  </rcc>
  <rcc rId="11003" sId="5">
    <oc r="I68">
      <f>IFERROR(G68/E68*100,0)</f>
    </oc>
    <nc r="I68"/>
  </rcc>
  <rcc rId="11004" sId="5" numFmtId="4">
    <oc r="J68">
      <v>2179.75</v>
    </oc>
    <nc r="J68"/>
  </rcc>
  <rcc rId="11005" sId="5" numFmtId="4">
    <oc r="K68">
      <v>932.76</v>
    </oc>
    <nc r="K68"/>
  </rcc>
  <rcc rId="11006" sId="5" numFmtId="4">
    <oc r="L68">
      <v>2598.33</v>
    </oc>
    <nc r="L68"/>
  </rcc>
  <rcc rId="11007" sId="5" numFmtId="4">
    <oc r="M68">
      <v>980.85</v>
    </oc>
    <nc r="M68"/>
  </rcc>
  <rcc rId="11008" sId="5" numFmtId="4">
    <oc r="N68">
      <v>0</v>
    </oc>
    <nc r="N68"/>
  </rcc>
  <rcc rId="11009" sId="5" numFmtId="4">
    <oc r="O68">
      <v>788.69</v>
    </oc>
    <nc r="O68"/>
  </rcc>
  <rcc rId="11010" sId="5" numFmtId="4">
    <oc r="P68">
      <v>0</v>
    </oc>
    <nc r="P68"/>
  </rcc>
  <rcc rId="11011" sId="5" numFmtId="4">
    <oc r="Q68">
      <v>153.6</v>
    </oc>
    <nc r="Q68"/>
  </rcc>
  <rcc rId="11012" sId="5" numFmtId="4">
    <oc r="R68">
      <v>467.84</v>
    </oc>
    <nc r="R68"/>
  </rcc>
  <rcc rId="11013" sId="5" numFmtId="4">
    <oc r="S68">
      <v>0</v>
    </oc>
    <nc r="S68"/>
  </rcc>
  <rcc rId="11014" sId="5" numFmtId="4">
    <oc r="T68">
      <v>0</v>
    </oc>
    <nc r="T68"/>
  </rcc>
  <rcc rId="11015" sId="5" numFmtId="4">
    <oc r="U68">
      <v>0</v>
    </oc>
    <nc r="U68"/>
  </rcc>
  <rcc rId="11016" sId="5" numFmtId="4">
    <oc r="V68">
      <v>0</v>
    </oc>
    <nc r="V68"/>
  </rcc>
  <rcc rId="11017" sId="5" numFmtId="4">
    <oc r="W68">
      <v>0</v>
    </oc>
    <nc r="W68"/>
  </rcc>
  <rcc rId="11018" sId="5" numFmtId="4">
    <oc r="X68">
      <v>0</v>
    </oc>
    <nc r="X68"/>
  </rcc>
  <rcc rId="11019" sId="5" numFmtId="4">
    <oc r="Y68">
      <v>0</v>
    </oc>
    <nc r="Y68"/>
  </rcc>
  <rcc rId="11020" sId="5" numFmtId="4">
    <oc r="Z68">
      <v>1574.88</v>
    </oc>
    <nc r="Z68"/>
  </rcc>
  <rcc rId="11021" sId="5" numFmtId="4">
    <oc r="AA68">
      <v>0</v>
    </oc>
    <nc r="AA68"/>
  </rcc>
  <rcc rId="11022" sId="5" numFmtId="4">
    <oc r="AB68">
      <v>0</v>
    </oc>
    <nc r="AB68"/>
  </rcc>
  <rcc rId="11023" sId="5" numFmtId="4">
    <oc r="AC68">
      <v>0</v>
    </oc>
    <nc r="AC68"/>
  </rcc>
  <rcc rId="11024" sId="5" numFmtId="4">
    <oc r="AD68">
      <v>0</v>
    </oc>
    <nc r="AD68"/>
  </rcc>
  <rcc rId="11025" sId="5" numFmtId="4">
    <oc r="AE68">
      <v>0</v>
    </oc>
    <nc r="AE68"/>
  </rcc>
  <rcc rId="11026" sId="5" numFmtId="4">
    <oc r="AF68">
      <v>0</v>
    </oc>
    <nc r="AF68"/>
  </rcc>
  <rcc rId="11027" sId="5" numFmtId="4">
    <oc r="AG68">
      <v>0</v>
    </oc>
    <nc r="AG68"/>
  </rcc>
  <rcc rId="11028" sId="5">
    <oc r="C69" t="inlineStr">
      <is>
        <t>внебюджетные источики</t>
      </is>
    </oc>
    <nc r="C69"/>
  </rcc>
  <rcc rId="11029" sId="5">
    <oc r="D69">
      <f>SUM(J69,L69,N69,P69,R69,T69,V69,X69,Z69,AB69,AD69,AF69)</f>
    </oc>
    <nc r="D69"/>
  </rcc>
  <rcc rId="11030" sId="5">
    <oc r="E69">
      <f>J69</f>
    </oc>
    <nc r="E69"/>
  </rcc>
  <rcc rId="11031" sId="5">
    <oc r="F69">
      <f>G69</f>
    </oc>
    <nc r="F69"/>
  </rcc>
  <rcc rId="11032" sId="5">
    <oc r="G69">
      <f>SUM(K69,M69,O69,Q69,S69,U69,W69,Y69,AA69,AC69,AE69,AG69)</f>
    </oc>
    <nc r="G69"/>
  </rcc>
  <rcc rId="11033" sId="5">
    <oc r="H69">
      <f>IFERROR(G69/D69*100,0)</f>
    </oc>
    <nc r="H69"/>
  </rcc>
  <rcc rId="11034" sId="5">
    <oc r="I69">
      <f>IFERROR(G69/E69*100,0)</f>
    </oc>
    <nc r="I69"/>
  </rcc>
  <rcc rId="11035" sId="5" numFmtId="4">
    <oc r="J69">
      <v>0</v>
    </oc>
    <nc r="J69"/>
  </rcc>
  <rcc rId="11036" sId="5" numFmtId="4">
    <oc r="K69">
      <v>0</v>
    </oc>
    <nc r="K69"/>
  </rcc>
  <rcc rId="11037" sId="5" numFmtId="4">
    <oc r="L69">
      <v>0</v>
    </oc>
    <nc r="L69"/>
  </rcc>
  <rcc rId="11038" sId="5" numFmtId="4">
    <oc r="M69">
      <v>0</v>
    </oc>
    <nc r="M69"/>
  </rcc>
  <rcc rId="11039" sId="5" numFmtId="4">
    <oc r="N69">
      <v>0</v>
    </oc>
    <nc r="N69"/>
  </rcc>
  <rcc rId="11040" sId="5" numFmtId="4">
    <oc r="O69">
      <v>0</v>
    </oc>
    <nc r="O69"/>
  </rcc>
  <rcc rId="11041" sId="5" numFmtId="4">
    <oc r="P69">
      <v>0</v>
    </oc>
    <nc r="P69"/>
  </rcc>
  <rcc rId="11042" sId="5" numFmtId="4">
    <oc r="Q69">
      <v>0</v>
    </oc>
    <nc r="Q69"/>
  </rcc>
  <rcc rId="11043" sId="5" numFmtId="4">
    <oc r="R69">
      <v>0</v>
    </oc>
    <nc r="R69"/>
  </rcc>
  <rcc rId="11044" sId="5" numFmtId="4">
    <oc r="S69">
      <v>0</v>
    </oc>
    <nc r="S69"/>
  </rcc>
  <rcc rId="11045" sId="5" numFmtId="4">
    <oc r="T69">
      <v>0</v>
    </oc>
    <nc r="T69"/>
  </rcc>
  <rcc rId="11046" sId="5" numFmtId="4">
    <oc r="U69">
      <v>0</v>
    </oc>
    <nc r="U69"/>
  </rcc>
  <rcc rId="11047" sId="5" numFmtId="4">
    <oc r="V69">
      <v>0</v>
    </oc>
    <nc r="V69"/>
  </rcc>
  <rcc rId="11048" sId="5" numFmtId="4">
    <oc r="W69">
      <v>0</v>
    </oc>
    <nc r="W69"/>
  </rcc>
  <rcc rId="11049" sId="5" numFmtId="4">
    <oc r="X69">
      <v>0</v>
    </oc>
    <nc r="X69"/>
  </rcc>
  <rcc rId="11050" sId="5" numFmtId="4">
    <oc r="Y69">
      <v>0</v>
    </oc>
    <nc r="Y69"/>
  </rcc>
  <rcc rId="11051" sId="5" numFmtId="4">
    <oc r="Z69">
      <v>0</v>
    </oc>
    <nc r="Z69"/>
  </rcc>
  <rcc rId="11052" sId="5" numFmtId="4">
    <oc r="AA69">
      <v>0</v>
    </oc>
    <nc r="AA69"/>
  </rcc>
  <rcc rId="11053" sId="5" numFmtId="4">
    <oc r="AB69">
      <v>0</v>
    </oc>
    <nc r="AB69"/>
  </rcc>
  <rcc rId="11054" sId="5" numFmtId="4">
    <oc r="AC69">
      <v>0</v>
    </oc>
    <nc r="AC69"/>
  </rcc>
  <rcc rId="11055" sId="5" numFmtId="4">
    <oc r="AD69">
      <v>0</v>
    </oc>
    <nc r="AD69"/>
  </rcc>
  <rcc rId="11056" sId="5" numFmtId="4">
    <oc r="AE69">
      <v>0</v>
    </oc>
    <nc r="AE69"/>
  </rcc>
  <rcc rId="11057" sId="5" numFmtId="4">
    <oc r="AF69">
      <v>0</v>
    </oc>
    <nc r="AF69"/>
  </rcc>
  <rcc rId="11058" sId="5" numFmtId="4">
    <oc r="AG69">
      <v>0</v>
    </oc>
    <nc r="AG69"/>
  </rcc>
  <rcc rId="11059" sId="5">
    <oc r="A70" t="inlineStr">
      <is>
        <t>2.1.2.</t>
      </is>
    </oc>
    <nc r="A70"/>
  </rcc>
  <rcc rId="11060" sId="5">
    <oc r="B70" t="inlineStr">
      <is>
        <t>Мероприятие (результат) «Обеспечена подготовка спортивного резерва и сборных команд города Когалыма по видам спорта»</t>
      </is>
    </oc>
    <nc r="B70"/>
  </rcc>
  <rcc rId="11061" sId="5">
    <oc r="C70" t="inlineStr">
      <is>
        <t>Всего</t>
      </is>
    </oc>
    <nc r="C70"/>
  </rcc>
  <rcc rId="11062" sId="5">
    <oc r="D70">
      <f>D71+D72+D73+D74</f>
    </oc>
    <nc r="D70"/>
  </rcc>
  <rcc rId="11063" sId="5">
    <oc r="E70">
      <f>E71+E72+E73+E74</f>
    </oc>
    <nc r="E70"/>
  </rcc>
  <rcc rId="11064" sId="5">
    <oc r="F70">
      <f>F71+F72+F73+F74</f>
    </oc>
    <nc r="F70"/>
  </rcc>
  <rcc rId="11065" sId="5">
    <oc r="G70">
      <f>G71+G72+G73+G74</f>
    </oc>
    <nc r="G70"/>
  </rcc>
  <rcc rId="11066" sId="5">
    <oc r="H70">
      <f>IFERROR(G70/D70*100,0)</f>
    </oc>
    <nc r="H70"/>
  </rcc>
  <rcc rId="11067" sId="5">
    <oc r="I70">
      <f>IFERROR(G70/E70*100,0)</f>
    </oc>
    <nc r="I70"/>
  </rcc>
  <rcc rId="11068" sId="5">
    <oc r="J70">
      <f>J71+J72+J73+J74</f>
    </oc>
    <nc r="J70"/>
  </rcc>
  <rcc rId="11069" sId="5">
    <oc r="K70">
      <f>K71+K72+K73+K74</f>
    </oc>
    <nc r="K70"/>
  </rcc>
  <rcc rId="11070" sId="5">
    <oc r="L70">
      <f>L71+L72+L73+L74</f>
    </oc>
    <nc r="L70"/>
  </rcc>
  <rcc rId="11071" sId="5">
    <oc r="M70">
      <f>M71+M72+M73+M74</f>
    </oc>
    <nc r="M70"/>
  </rcc>
  <rcc rId="11072" sId="5">
    <oc r="N70">
      <f>N71+N72+N73+N74</f>
    </oc>
    <nc r="N70"/>
  </rcc>
  <rcc rId="11073" sId="5">
    <oc r="O70">
      <f>O71+O72+O73+O74</f>
    </oc>
    <nc r="O70"/>
  </rcc>
  <rcc rId="11074" sId="5">
    <oc r="P70">
      <f>P71+P72+P73+P74</f>
    </oc>
    <nc r="P70"/>
  </rcc>
  <rcc rId="11075" sId="5">
    <oc r="Q70">
      <f>Q71+Q72+Q73+Q74</f>
    </oc>
    <nc r="Q70"/>
  </rcc>
  <rcc rId="11076" sId="5">
    <oc r="R70">
      <f>R71+R72+R73+R74</f>
    </oc>
    <nc r="R70"/>
  </rcc>
  <rcc rId="11077" sId="5">
    <oc r="S70">
      <f>S71+S72+S73+S74</f>
    </oc>
    <nc r="S70"/>
  </rcc>
  <rcc rId="11078" sId="5">
    <oc r="T70">
      <f>T71+T72+T73+T74</f>
    </oc>
    <nc r="T70"/>
  </rcc>
  <rcc rId="11079" sId="5">
    <oc r="U70">
      <f>U71+U72+U73+U74</f>
    </oc>
    <nc r="U70"/>
  </rcc>
  <rcc rId="11080" sId="5">
    <oc r="V70">
      <f>V71+V72+V73+V74</f>
    </oc>
    <nc r="V70"/>
  </rcc>
  <rcc rId="11081" sId="5">
    <oc r="W70">
      <f>W71+W72+W73+W74</f>
    </oc>
    <nc r="W70"/>
  </rcc>
  <rcc rId="11082" sId="5">
    <oc r="X70">
      <f>X71+X72+X73+X74</f>
    </oc>
    <nc r="X70"/>
  </rcc>
  <rcc rId="11083" sId="5">
    <oc r="Y70">
      <f>Y71+Y72+Y73+Y74</f>
    </oc>
    <nc r="Y70"/>
  </rcc>
  <rcc rId="11084" sId="5">
    <oc r="Z70">
      <f>Z71+Z72+Z73+Z74</f>
    </oc>
    <nc r="Z70"/>
  </rcc>
  <rcc rId="11085" sId="5">
    <oc r="AA70">
      <f>AA71+AA72+AA73+AA74</f>
    </oc>
    <nc r="AA70"/>
  </rcc>
  <rcc rId="11086" sId="5">
    <oc r="AB70">
      <f>AB71+AB72+AB73+AB74</f>
    </oc>
    <nc r="AB70"/>
  </rcc>
  <rcc rId="11087" sId="5">
    <oc r="AC70">
      <f>AC71+AC72+AC73+AC74</f>
    </oc>
    <nc r="AC70"/>
  </rcc>
  <rcc rId="11088" sId="5">
    <oc r="AD70">
      <f>AD71+AD72+AD73+AD74</f>
    </oc>
    <nc r="AD70"/>
  </rcc>
  <rcc rId="11089" sId="5">
    <oc r="AE70">
      <f>AE71+AE72+AE73+AE74</f>
    </oc>
    <nc r="AE70"/>
  </rcc>
  <rcc rId="11090" sId="5">
    <oc r="AF70">
      <f>AF71+AF72+AF73+AF74</f>
    </oc>
    <nc r="AF70"/>
  </rcc>
  <rcc rId="11091" sId="5">
    <oc r="AG70">
      <f>AG71+AG72+AG73+AG74</f>
    </oc>
    <nc r="AG70"/>
  </rcc>
  <rcc rId="11092" sId="5">
    <oc r="C71" t="inlineStr">
      <is>
        <t>федеральный бюджет</t>
      </is>
    </oc>
    <nc r="C71"/>
  </rcc>
  <rcc rId="11093" sId="5">
    <oc r="D71">
      <f>SUM(J71,L71,N71,P71,R71,T71,V71,X71,Z71,AB71,AD71,AF71)</f>
    </oc>
    <nc r="D71"/>
  </rcc>
  <rcc rId="11094" sId="5">
    <oc r="E71">
      <f>J71</f>
    </oc>
    <nc r="E71"/>
  </rcc>
  <rcc rId="11095" sId="5">
    <oc r="F71">
      <f>G71</f>
    </oc>
    <nc r="F71"/>
  </rcc>
  <rcc rId="11096" sId="5">
    <oc r="G71">
      <f>SUM(K71,M71,O71,Q71,S71,U71,W71,Y71,AA71,AC71,AE71,AG71)</f>
    </oc>
    <nc r="G71"/>
  </rcc>
  <rcc rId="11097" sId="5">
    <oc r="H71">
      <f>IFERROR(G71/D71*100,0)</f>
    </oc>
    <nc r="H71"/>
  </rcc>
  <rcc rId="11098" sId="5">
    <oc r="I71">
      <f>IFERROR(G71/E71*100,0)</f>
    </oc>
    <nc r="I71"/>
  </rcc>
  <rcc rId="11099" sId="5" numFmtId="4">
    <oc r="J71">
      <v>0</v>
    </oc>
    <nc r="J71"/>
  </rcc>
  <rcc rId="11100" sId="5" numFmtId="4">
    <oc r="K71">
      <v>0</v>
    </oc>
    <nc r="K71"/>
  </rcc>
  <rcc rId="11101" sId="5" numFmtId="4">
    <oc r="L71">
      <v>0</v>
    </oc>
    <nc r="L71"/>
  </rcc>
  <rcc rId="11102" sId="5" numFmtId="4">
    <oc r="M71">
      <v>0</v>
    </oc>
    <nc r="M71"/>
  </rcc>
  <rcc rId="11103" sId="5" numFmtId="4">
    <oc r="N71">
      <v>0</v>
    </oc>
    <nc r="N71"/>
  </rcc>
  <rcc rId="11104" sId="5" numFmtId="4">
    <oc r="O71">
      <v>0</v>
    </oc>
    <nc r="O71"/>
  </rcc>
  <rcc rId="11105" sId="5" numFmtId="4">
    <oc r="P71">
      <v>0</v>
    </oc>
    <nc r="P71"/>
  </rcc>
  <rcc rId="11106" sId="5" numFmtId="4">
    <oc r="Q71">
      <v>0</v>
    </oc>
    <nc r="Q71"/>
  </rcc>
  <rcc rId="11107" sId="5" numFmtId="4">
    <oc r="R71">
      <v>0</v>
    </oc>
    <nc r="R71"/>
  </rcc>
  <rcc rId="11108" sId="5" numFmtId="4">
    <oc r="S71">
      <v>0</v>
    </oc>
    <nc r="S71"/>
  </rcc>
  <rcc rId="11109" sId="5" numFmtId="4">
    <oc r="T71">
      <v>0</v>
    </oc>
    <nc r="T71"/>
  </rcc>
  <rcc rId="11110" sId="5" numFmtId="4">
    <oc r="U71">
      <v>0</v>
    </oc>
    <nc r="U71"/>
  </rcc>
  <rcc rId="11111" sId="5" numFmtId="4">
    <oc r="V71">
      <v>0</v>
    </oc>
    <nc r="V71"/>
  </rcc>
  <rcc rId="11112" sId="5" numFmtId="4">
    <oc r="W71">
      <v>0</v>
    </oc>
    <nc r="W71"/>
  </rcc>
  <rcc rId="11113" sId="5" numFmtId="4">
    <oc r="X71">
      <v>0</v>
    </oc>
    <nc r="X71"/>
  </rcc>
  <rcc rId="11114" sId="5" numFmtId="4">
    <oc r="Y71">
      <v>0</v>
    </oc>
    <nc r="Y71"/>
  </rcc>
  <rcc rId="11115" sId="5" numFmtId="4">
    <oc r="Z71">
      <v>0</v>
    </oc>
    <nc r="Z71"/>
  </rcc>
  <rcc rId="11116" sId="5" numFmtId="4">
    <oc r="AA71">
      <v>0</v>
    </oc>
    <nc r="AA71"/>
  </rcc>
  <rcc rId="11117" sId="5" numFmtId="4">
    <oc r="AB71">
      <v>0</v>
    </oc>
    <nc r="AB71"/>
  </rcc>
  <rcc rId="11118" sId="5" numFmtId="4">
    <oc r="AC71">
      <v>0</v>
    </oc>
    <nc r="AC71"/>
  </rcc>
  <rcc rId="11119" sId="5" numFmtId="4">
    <oc r="AD71">
      <v>0</v>
    </oc>
    <nc r="AD71"/>
  </rcc>
  <rcc rId="11120" sId="5" numFmtId="4">
    <oc r="AE71">
      <v>0</v>
    </oc>
    <nc r="AE71"/>
  </rcc>
  <rcc rId="11121" sId="5" numFmtId="4">
    <oc r="AF71">
      <v>0</v>
    </oc>
    <nc r="AF71"/>
  </rcc>
  <rcc rId="11122" sId="5" numFmtId="4">
    <oc r="AG71">
      <v>0</v>
    </oc>
    <nc r="AG71"/>
  </rcc>
  <rcc rId="11123" sId="5">
    <oc r="C72" t="inlineStr">
      <is>
        <t>бюджет автономного округа</t>
      </is>
    </oc>
    <nc r="C72"/>
  </rcc>
  <rcc rId="11124" sId="5">
    <oc r="D72">
      <f>SUM(J72,L72,N72,P72,R72,T72,V72,X72,Z72,AB72,AD72,AF72)</f>
    </oc>
    <nc r="D72"/>
  </rcc>
  <rcc rId="11125" sId="5">
    <oc r="E72">
      <f>J72</f>
    </oc>
    <nc r="E72"/>
  </rcc>
  <rcc rId="11126" sId="5">
    <oc r="F72">
      <f>G72</f>
    </oc>
    <nc r="F72"/>
  </rcc>
  <rcc rId="11127" sId="5">
    <oc r="G72">
      <f>SUM(K72,M72,O72,Q72,S72,U72,W72,Y72,AA72,AC72,AE72,AG72)</f>
    </oc>
    <nc r="G72"/>
  </rcc>
  <rcc rId="11128" sId="5">
    <oc r="H72">
      <f>IFERROR(G72/D72*100,0)</f>
    </oc>
    <nc r="H72"/>
  </rcc>
  <rcc rId="11129" sId="5">
    <oc r="I72">
      <f>IFERROR(G72/E72*100,0)</f>
    </oc>
    <nc r="I72"/>
  </rcc>
  <rcc rId="11130" sId="5" numFmtId="4">
    <oc r="J72">
      <v>0</v>
    </oc>
    <nc r="J72"/>
  </rcc>
  <rcc rId="11131" sId="5" numFmtId="4">
    <oc r="K72">
      <v>0</v>
    </oc>
    <nc r="K72"/>
  </rcc>
  <rcc rId="11132" sId="5" numFmtId="4">
    <oc r="L72">
      <v>3677.26</v>
    </oc>
    <nc r="L72"/>
  </rcc>
  <rcc rId="11133" sId="5" numFmtId="4">
    <oc r="M72">
      <v>3677.26</v>
    </oc>
    <nc r="M72"/>
  </rcc>
  <rcc rId="11134" sId="5" numFmtId="4">
    <oc r="N72">
      <v>0</v>
    </oc>
    <nc r="N72"/>
  </rcc>
  <rcc rId="11135" sId="5" numFmtId="4">
    <oc r="O72">
      <v>0</v>
    </oc>
    <nc r="O72"/>
  </rcc>
  <rcc rId="11136" sId="5">
    <oc r="P72">
      <f>3204.487+877</f>
    </oc>
    <nc r="P72"/>
  </rcc>
  <rcc rId="11137" sId="5" numFmtId="4">
    <oc r="Q72">
      <v>1197.6600000000001</v>
    </oc>
    <nc r="Q72"/>
  </rcc>
  <rcc rId="11138" sId="5" numFmtId="4">
    <oc r="R72">
      <v>3087.0250000000001</v>
    </oc>
    <nc r="R72"/>
  </rcc>
  <rcc rId="11139" sId="5" numFmtId="4">
    <oc r="S72">
      <v>0</v>
    </oc>
    <nc r="S72"/>
  </rcc>
  <rcc rId="11140" sId="5" numFmtId="4">
    <oc r="T72">
      <v>0</v>
    </oc>
    <nc r="T72"/>
  </rcc>
  <rcc rId="11141" sId="5" numFmtId="4">
    <oc r="U72">
      <v>0</v>
    </oc>
    <nc r="U72"/>
  </rcc>
  <rcc rId="11142" sId="5" numFmtId="4">
    <oc r="V72">
      <v>0</v>
    </oc>
    <nc r="V72"/>
  </rcc>
  <rcc rId="11143" sId="5" numFmtId="4">
    <oc r="W72">
      <v>0</v>
    </oc>
    <nc r="W72"/>
  </rcc>
  <rcc rId="11144" sId="5" numFmtId="4">
    <oc r="X72">
      <v>0</v>
    </oc>
    <nc r="X72"/>
  </rcc>
  <rcc rId="11145" sId="5" numFmtId="4">
    <oc r="Y72">
      <v>0</v>
    </oc>
    <nc r="Y72"/>
  </rcc>
  <rcc rId="11146" sId="5" numFmtId="4">
    <oc r="Z72">
      <v>3050.0129999999999</v>
    </oc>
    <nc r="Z72"/>
  </rcc>
  <rcc rId="11147" sId="5" numFmtId="4">
    <oc r="AA72">
      <v>0</v>
    </oc>
    <nc r="AA72"/>
  </rcc>
  <rcc rId="11148" sId="5" numFmtId="4">
    <oc r="AB72">
      <v>0</v>
    </oc>
    <nc r="AB72"/>
  </rcc>
  <rcc rId="11149" sId="5" numFmtId="4">
    <oc r="AC72">
      <v>0</v>
    </oc>
    <nc r="AC72"/>
  </rcc>
  <rcc rId="11150" sId="5" numFmtId="4">
    <oc r="AD72">
      <v>526.01499999999999</v>
    </oc>
    <nc r="AD72"/>
  </rcc>
  <rcc rId="11151" sId="5" numFmtId="4">
    <oc r="AE72">
      <v>0</v>
    </oc>
    <nc r="AE72"/>
  </rcc>
  <rcc rId="11152" sId="5" numFmtId="4">
    <oc r="AF72">
      <v>0</v>
    </oc>
    <nc r="AF72"/>
  </rcc>
  <rcc rId="11153" sId="5" numFmtId="4">
    <oc r="AG72">
      <v>0</v>
    </oc>
    <nc r="AG72"/>
  </rcc>
  <rcc rId="11154" sId="5">
    <oc r="C73" t="inlineStr">
      <is>
        <t>бюджет города Когалыма</t>
      </is>
    </oc>
    <nc r="C73"/>
  </rcc>
  <rcc rId="11155" sId="5">
    <oc r="D73">
      <f>SUM(J73,L73,N73,P73,R73,T73,V73,X73,Z73,AB73,AD73,AF73)</f>
    </oc>
    <nc r="D73"/>
  </rcc>
  <rcc rId="11156" sId="5">
    <oc r="E73">
      <f>J73</f>
    </oc>
    <nc r="E73"/>
  </rcc>
  <rcc rId="11157" sId="5">
    <oc r="F73">
      <f>G73</f>
    </oc>
    <nc r="F73"/>
  </rcc>
  <rcc rId="11158" sId="5">
    <oc r="G73">
      <f>SUM(K73,M73,O73,Q73,S73,U73,W73,Y73,AA73,AC73,AE73,AG73)</f>
    </oc>
    <nc r="G73"/>
  </rcc>
  <rcc rId="11159" sId="5">
    <oc r="H73">
      <f>IFERROR(G73/D73*100,0)</f>
    </oc>
    <nc r="H73"/>
  </rcc>
  <rcc rId="11160" sId="5">
    <oc r="I73">
      <f>IFERROR(G73/E73*100,0)</f>
    </oc>
    <nc r="I73"/>
  </rcc>
  <rcc rId="11161" sId="5" numFmtId="4">
    <oc r="J73">
      <v>2631.2460000000001</v>
    </oc>
    <nc r="J73"/>
  </rcc>
  <rcc rId="11162" sId="5" numFmtId="4">
    <oc r="K73">
      <v>1640.3</v>
    </oc>
    <nc r="K73"/>
  </rcc>
  <rcc rId="11163" sId="5" numFmtId="4">
    <oc r="L73">
      <v>1386.242</v>
    </oc>
    <nc r="L73"/>
  </rcc>
  <rcc rId="11164" sId="5">
    <oc r="M73">
      <f>1394.06+377.94</f>
    </oc>
    <nc r="M73"/>
  </rcc>
  <rcc rId="11165" sId="5" numFmtId="4">
    <oc r="N73">
      <v>3098.8850000000002</v>
    </oc>
    <nc r="N73"/>
  </rcc>
  <rcc rId="11166" sId="5" numFmtId="4">
    <oc r="O73">
      <v>2649.56</v>
    </oc>
    <nc r="O73"/>
  </rcc>
  <rcc rId="11167" sId="5" numFmtId="4">
    <oc r="P73">
      <v>1720.924</v>
    </oc>
    <nc r="P73"/>
  </rcc>
  <rcc rId="11168" sId="5">
    <oc r="Q73">
      <f>1370.58+690.7</f>
    </oc>
    <nc r="Q73"/>
  </rcc>
  <rcc rId="11169" sId="5" numFmtId="4">
    <oc r="R73">
      <v>1739.789</v>
    </oc>
    <nc r="R73"/>
  </rcc>
  <rcc rId="11170" sId="5" numFmtId="4">
    <oc r="S73">
      <v>0</v>
    </oc>
    <nc r="S73"/>
  </rcc>
  <rcc rId="11171" sId="5" numFmtId="4">
    <oc r="T73">
      <v>1496.7940000000001</v>
    </oc>
    <nc r="T73"/>
  </rcc>
  <rcc rId="11172" sId="5" numFmtId="4">
    <oc r="U73">
      <v>0</v>
    </oc>
    <nc r="U73"/>
  </rcc>
  <rcc rId="11173" sId="5" numFmtId="4">
    <oc r="V73">
      <v>2626.395</v>
    </oc>
    <nc r="V73"/>
  </rcc>
  <rcc rId="11174" sId="5" numFmtId="4">
    <oc r="W73">
      <v>0</v>
    </oc>
    <nc r="W73"/>
  </rcc>
  <rcc rId="11175" sId="5" numFmtId="4">
    <oc r="X73">
      <v>79.667000000000002</v>
    </oc>
    <nc r="X73"/>
  </rcc>
  <rcc rId="11176" sId="5" numFmtId="4">
    <oc r="Y73">
      <v>0</v>
    </oc>
    <nc r="Y73"/>
  </rcc>
  <rcc rId="11177" sId="5" numFmtId="4">
    <oc r="Z73">
      <v>174.79400000000001</v>
    </oc>
    <nc r="Z73"/>
  </rcc>
  <rcc rId="11178" sId="5" numFmtId="4">
    <oc r="AA73">
      <v>0</v>
    </oc>
    <nc r="AA73"/>
  </rcc>
  <rcc rId="11179" sId="5" numFmtId="4">
    <oc r="AB73">
      <v>500.267</v>
    </oc>
    <nc r="AB73"/>
  </rcc>
  <rcc rId="11180" sId="5" numFmtId="4">
    <oc r="AC73">
      <v>0</v>
    </oc>
    <nc r="AC73"/>
  </rcc>
  <rcc rId="11181" sId="5" numFmtId="4">
    <oc r="AD73">
      <v>156.55199999999999</v>
    </oc>
    <nc r="AD73"/>
  </rcc>
  <rcc rId="11182" sId="5" numFmtId="4">
    <oc r="AE73">
      <v>0</v>
    </oc>
    <nc r="AE73"/>
  </rcc>
  <rcc rId="11183" sId="5" numFmtId="4">
    <oc r="AF73">
      <v>14.266999999999999</v>
    </oc>
    <nc r="AF73"/>
  </rcc>
  <rcc rId="11184" sId="5" numFmtId="4">
    <oc r="AG73">
      <v>0</v>
    </oc>
    <nc r="AG73"/>
  </rcc>
  <rcc rId="11185" sId="5">
    <oc r="C74" t="inlineStr">
      <is>
        <t>внебюджетные источики</t>
      </is>
    </oc>
    <nc r="C74"/>
  </rcc>
  <rcc rId="11186" sId="5">
    <oc r="D74">
      <f>SUM(J74,L74,N74,P74,R74,T74,V74,X74,Z74,AB74,AD74,AF74)</f>
    </oc>
    <nc r="D74"/>
  </rcc>
  <rcc rId="11187" sId="5">
    <oc r="E74">
      <f>J74</f>
    </oc>
    <nc r="E74"/>
  </rcc>
  <rcc rId="11188" sId="5">
    <oc r="F74">
      <f>G74</f>
    </oc>
    <nc r="F74"/>
  </rcc>
  <rcc rId="11189" sId="5">
    <oc r="G74">
      <f>SUM(K74,M74,O74,Q74,S74,U74,W74,Y74,AA74,AC74,AE74,AG74)</f>
    </oc>
    <nc r="G74"/>
  </rcc>
  <rcc rId="11190" sId="5">
    <oc r="H74">
      <f>IFERROR(G74/D74*100,0)</f>
    </oc>
    <nc r="H74"/>
  </rcc>
  <rcc rId="11191" sId="5">
    <oc r="I74">
      <f>IFERROR(G74/E74*100,0)</f>
    </oc>
    <nc r="I74"/>
  </rcc>
  <rcc rId="11192" sId="5" numFmtId="4">
    <oc r="J74">
      <v>0</v>
    </oc>
    <nc r="J74"/>
  </rcc>
  <rcc rId="11193" sId="5" numFmtId="4">
    <oc r="K74">
      <v>0</v>
    </oc>
    <nc r="K74"/>
  </rcc>
  <rcc rId="11194" sId="5" numFmtId="4">
    <oc r="L74">
      <v>0</v>
    </oc>
    <nc r="L74"/>
  </rcc>
  <rcc rId="11195" sId="5" numFmtId="4">
    <oc r="M74">
      <v>0</v>
    </oc>
    <nc r="M74"/>
  </rcc>
  <rcc rId="11196" sId="5" numFmtId="4">
    <oc r="N74">
      <v>0</v>
    </oc>
    <nc r="N74"/>
  </rcc>
  <rcc rId="11197" sId="5" numFmtId="4">
    <oc r="O74">
      <v>0</v>
    </oc>
    <nc r="O74"/>
  </rcc>
  <rcc rId="11198" sId="5" numFmtId="4">
    <oc r="P74">
      <v>0</v>
    </oc>
    <nc r="P74"/>
  </rcc>
  <rcc rId="11199" sId="5" numFmtId="4">
    <oc r="Q74">
      <v>0</v>
    </oc>
    <nc r="Q74"/>
  </rcc>
  <rcc rId="11200" sId="5" numFmtId="4">
    <oc r="R74">
      <v>0</v>
    </oc>
    <nc r="R74"/>
  </rcc>
  <rcc rId="11201" sId="5" numFmtId="4">
    <oc r="S74">
      <v>0</v>
    </oc>
    <nc r="S74"/>
  </rcc>
  <rcc rId="11202" sId="5" numFmtId="4">
    <oc r="T74">
      <v>0</v>
    </oc>
    <nc r="T74"/>
  </rcc>
  <rcc rId="11203" sId="5" numFmtId="4">
    <oc r="U74">
      <v>0</v>
    </oc>
    <nc r="U74"/>
  </rcc>
  <rcc rId="11204" sId="5" numFmtId="4">
    <oc r="V74">
      <v>0</v>
    </oc>
    <nc r="V74"/>
  </rcc>
  <rcc rId="11205" sId="5" numFmtId="4">
    <oc r="W74">
      <v>0</v>
    </oc>
    <nc r="W74"/>
  </rcc>
  <rcc rId="11206" sId="5" numFmtId="4">
    <oc r="X74">
      <v>0</v>
    </oc>
    <nc r="X74"/>
  </rcc>
  <rcc rId="11207" sId="5" numFmtId="4">
    <oc r="Y74">
      <v>0</v>
    </oc>
    <nc r="Y74"/>
  </rcc>
  <rcc rId="11208" sId="5" numFmtId="4">
    <oc r="Z74">
      <v>0</v>
    </oc>
    <nc r="Z74"/>
  </rcc>
  <rcc rId="11209" sId="5" numFmtId="4">
    <oc r="AA74">
      <v>0</v>
    </oc>
    <nc r="AA74"/>
  </rcc>
  <rcc rId="11210" sId="5" numFmtId="4">
    <oc r="AB74">
      <v>0</v>
    </oc>
    <nc r="AB74"/>
  </rcc>
  <rcc rId="11211" sId="5" numFmtId="4">
    <oc r="AC74">
      <v>0</v>
    </oc>
    <nc r="AC74"/>
  </rcc>
  <rcc rId="11212" sId="5" numFmtId="4">
    <oc r="AD74">
      <v>0</v>
    </oc>
    <nc r="AD74"/>
  </rcc>
  <rcc rId="11213" sId="5" numFmtId="4">
    <oc r="AE74">
      <v>0</v>
    </oc>
    <nc r="AE74"/>
  </rcc>
  <rcc rId="11214" sId="5" numFmtId="4">
    <oc r="AF74">
      <v>0</v>
    </oc>
    <nc r="AF74"/>
  </rcc>
  <rcc rId="11215" sId="5" numFmtId="4">
    <oc r="AG74">
      <v>0</v>
    </oc>
    <nc r="AG74"/>
  </rcc>
  <rcc rId="11216" sId="5">
    <oc r="A75" t="inlineStr">
      <is>
        <t>3.</t>
      </is>
    </oc>
    <nc r="A75"/>
  </rcc>
  <rcc rId="11217" sId="5">
    <oc r="B75" t="inlineStr">
      <is>
        <t>Направление «Укрепление общественного здоровья»</t>
      </is>
    </oc>
    <nc r="B75"/>
  </rcc>
  <rcc rId="11218" sId="5">
    <oc r="A76" t="inlineStr">
      <is>
        <t>3.1.</t>
      </is>
    </oc>
    <nc r="A76"/>
  </rcc>
  <rcc rId="11219" sId="5">
    <oc r="B76" t="inlineStr">
      <is>
        <t>Комплекс процессных мероприятий «Укрепление общественного здоровья», в том числе / Мероприятие (результат) «Организованы и проведены физкультурно-оздоровительные мероприятия»</t>
      </is>
    </oc>
    <nc r="B76"/>
  </rcc>
  <rcc rId="11220" sId="5">
    <oc r="C76" t="inlineStr">
      <is>
        <t>Всего</t>
      </is>
    </oc>
    <nc r="C76"/>
  </rcc>
  <rcc rId="11221" sId="5">
    <oc r="D76">
      <f>D77+D78+D79+D80</f>
    </oc>
    <nc r="D76"/>
  </rcc>
  <rcc rId="11222" sId="5">
    <oc r="E76">
      <f>E80+E79</f>
    </oc>
    <nc r="E76"/>
  </rcc>
  <rcc rId="11223" sId="5">
    <oc r="F76">
      <f>F80+F79</f>
    </oc>
    <nc r="F76"/>
  </rcc>
  <rcc rId="11224" sId="5">
    <oc r="G76">
      <f>G80+G79</f>
    </oc>
    <nc r="G76"/>
  </rcc>
  <rcc rId="11225" sId="5">
    <oc r="H76">
      <f>IFERROR(G76/D76*100,0)</f>
    </oc>
    <nc r="H76"/>
  </rcc>
  <rcc rId="11226" sId="5">
    <oc r="I76">
      <f>IFERROR(G76/E76*100,0)</f>
    </oc>
    <nc r="I76"/>
  </rcc>
  <rcc rId="11227" sId="5">
    <oc r="J76">
      <f>J77+J78+J79+J80</f>
    </oc>
    <nc r="J76"/>
  </rcc>
  <rcc rId="11228" sId="5">
    <oc r="K76">
      <f>K77+K78+K79+K80</f>
    </oc>
    <nc r="K76"/>
  </rcc>
  <rcc rId="11229" sId="5">
    <oc r="L76">
      <f>L77+L78+L79+L80</f>
    </oc>
    <nc r="L76"/>
  </rcc>
  <rcc rId="11230" sId="5">
    <oc r="M76">
      <f>M77+M78+M79+M80</f>
    </oc>
    <nc r="M76"/>
  </rcc>
  <rcc rId="11231" sId="5">
    <oc r="N76">
      <f>N77+N78+N79+N80</f>
    </oc>
    <nc r="N76"/>
  </rcc>
  <rcc rId="11232" sId="5">
    <oc r="O76">
      <f>O77+O78+O79+O80</f>
    </oc>
    <nc r="O76"/>
  </rcc>
  <rcc rId="11233" sId="5">
    <oc r="P76">
      <f>P77+P78+P79+P80</f>
    </oc>
    <nc r="P76"/>
  </rcc>
  <rcc rId="11234" sId="5">
    <oc r="Q76">
      <f>Q77+Q78+Q79+Q80</f>
    </oc>
    <nc r="Q76"/>
  </rcc>
  <rcc rId="11235" sId="5">
    <oc r="R76">
      <f>R77+R78+R79+R80</f>
    </oc>
    <nc r="R76"/>
  </rcc>
  <rcc rId="11236" sId="5">
    <oc r="S76">
      <f>S77+S78+S79+S80</f>
    </oc>
    <nc r="S76"/>
  </rcc>
  <rcc rId="11237" sId="5">
    <oc r="T76">
      <f>T77+T78+T79+T80</f>
    </oc>
    <nc r="T76"/>
  </rcc>
  <rcc rId="11238" sId="5">
    <oc r="U76">
      <f>U77+U78+U79+U80</f>
    </oc>
    <nc r="U76"/>
  </rcc>
  <rcc rId="11239" sId="5">
    <oc r="V76">
      <f>V77+V78+V79+V80</f>
    </oc>
    <nc r="V76"/>
  </rcc>
  <rcc rId="11240" sId="5">
    <oc r="W76">
      <f>W77+W78+W79+W80</f>
    </oc>
    <nc r="W76"/>
  </rcc>
  <rcc rId="11241" sId="5">
    <oc r="X76">
      <f>X77+X78+X79+X80</f>
    </oc>
    <nc r="X76"/>
  </rcc>
  <rcc rId="11242" sId="5">
    <oc r="Y76">
      <f>Y77+Y78+Y79+Y80</f>
    </oc>
    <nc r="Y76"/>
  </rcc>
  <rcc rId="11243" sId="5">
    <oc r="Z76">
      <f>Z77+Z78+Z79+Z80</f>
    </oc>
    <nc r="Z76"/>
  </rcc>
  <rcc rId="11244" sId="5">
    <oc r="AA76">
      <f>AA77+AA78+AA79+AA80</f>
    </oc>
    <nc r="AA76"/>
  </rcc>
  <rcc rId="11245" sId="5">
    <oc r="AB76">
      <f>AB77+AB78+AB79+AB80</f>
    </oc>
    <nc r="AB76"/>
  </rcc>
  <rcc rId="11246" sId="5">
    <oc r="AC76">
      <f>AC77+AC78+AC79+AC80</f>
    </oc>
    <nc r="AC76"/>
  </rcc>
  <rcc rId="11247" sId="5">
    <oc r="AD76">
      <f>AD77+AD78+AD79+AD80</f>
    </oc>
    <nc r="AD76"/>
  </rcc>
  <rcc rId="11248" sId="5">
    <oc r="AE76">
      <f>AE77+AE78+AE79+AE80</f>
    </oc>
    <nc r="AE76"/>
  </rcc>
  <rcc rId="11249" sId="5">
    <oc r="AF76">
      <f>AF77+AF78+AF79+AF80</f>
    </oc>
    <nc r="AF76"/>
  </rcc>
  <rcc rId="11250" sId="5">
    <oc r="AG76">
      <f>AG77+AG78+AG79+AG80</f>
    </oc>
    <nc r="AG76"/>
  </rcc>
  <rcc rId="11251" sId="5">
    <oc r="C77" t="inlineStr">
      <is>
        <t>федеральный бюджет</t>
      </is>
    </oc>
    <nc r="C77"/>
  </rcc>
  <rcc rId="11252" sId="5">
    <oc r="D77">
      <f>SUM(J77,L77,N77,P77,R77,T77,V77,X77,Z77,AB77,AD77,AF77)</f>
    </oc>
    <nc r="D77"/>
  </rcc>
  <rcc rId="11253" sId="5">
    <oc r="E77">
      <f>J77</f>
    </oc>
    <nc r="E77"/>
  </rcc>
  <rcc rId="11254" sId="5">
    <oc r="F77">
      <f>G77</f>
    </oc>
    <nc r="F77"/>
  </rcc>
  <rcc rId="11255" sId="5">
    <oc r="G77">
      <f>SUM(K77,M77,O77,Q77,S77,U77,W77,Y77,AA77,AC77,AE77,AG77)</f>
    </oc>
    <nc r="G77"/>
  </rcc>
  <rcc rId="11256" sId="5">
    <oc r="H77">
      <f>IFERROR(G77/D77*100,0)</f>
    </oc>
    <nc r="H77"/>
  </rcc>
  <rcc rId="11257" sId="5">
    <oc r="I77">
      <f>IFERROR(G77/E77*100,0)</f>
    </oc>
    <nc r="I77"/>
  </rcc>
  <rcc rId="11258" sId="5" numFmtId="4">
    <oc r="J77">
      <v>0</v>
    </oc>
    <nc r="J77"/>
  </rcc>
  <rcc rId="11259" sId="5" numFmtId="4">
    <oc r="K77">
      <v>0</v>
    </oc>
    <nc r="K77"/>
  </rcc>
  <rcc rId="11260" sId="5" numFmtId="4">
    <oc r="L77">
      <v>0</v>
    </oc>
    <nc r="L77"/>
  </rcc>
  <rcc rId="11261" sId="5" numFmtId="4">
    <oc r="M77">
      <v>0</v>
    </oc>
    <nc r="M77"/>
  </rcc>
  <rcc rId="11262" sId="5" numFmtId="4">
    <oc r="N77">
      <v>0</v>
    </oc>
    <nc r="N77"/>
  </rcc>
  <rcc rId="11263" sId="5" numFmtId="4">
    <oc r="O77">
      <v>0</v>
    </oc>
    <nc r="O77"/>
  </rcc>
  <rcc rId="11264" sId="5" numFmtId="4">
    <oc r="P77">
      <v>0</v>
    </oc>
    <nc r="P77"/>
  </rcc>
  <rcc rId="11265" sId="5" numFmtId="4">
    <oc r="Q77">
      <v>0</v>
    </oc>
    <nc r="Q77"/>
  </rcc>
  <rcc rId="11266" sId="5" numFmtId="4">
    <oc r="R77">
      <v>0</v>
    </oc>
    <nc r="R77"/>
  </rcc>
  <rcc rId="11267" sId="5" numFmtId="4">
    <oc r="S77">
      <v>0</v>
    </oc>
    <nc r="S77"/>
  </rcc>
  <rcc rId="11268" sId="5" numFmtId="4">
    <oc r="T77">
      <v>0</v>
    </oc>
    <nc r="T77"/>
  </rcc>
  <rcc rId="11269" sId="5" numFmtId="4">
    <oc r="U77">
      <v>0</v>
    </oc>
    <nc r="U77"/>
  </rcc>
  <rcc rId="11270" sId="5" numFmtId="4">
    <oc r="V77">
      <v>0</v>
    </oc>
    <nc r="V77"/>
  </rcc>
  <rcc rId="11271" sId="5" numFmtId="4">
    <oc r="W77">
      <v>0</v>
    </oc>
    <nc r="W77"/>
  </rcc>
  <rcc rId="11272" sId="5" numFmtId="4">
    <oc r="X77">
      <v>0</v>
    </oc>
    <nc r="X77"/>
  </rcc>
  <rcc rId="11273" sId="5" numFmtId="4">
    <oc r="Y77">
      <v>0</v>
    </oc>
    <nc r="Y77"/>
  </rcc>
  <rcc rId="11274" sId="5" numFmtId="4">
    <oc r="Z77">
      <v>0</v>
    </oc>
    <nc r="Z77"/>
  </rcc>
  <rcc rId="11275" sId="5" numFmtId="4">
    <oc r="AA77">
      <v>0</v>
    </oc>
    <nc r="AA77"/>
  </rcc>
  <rcc rId="11276" sId="5" numFmtId="4">
    <oc r="AB77">
      <v>0</v>
    </oc>
    <nc r="AB77"/>
  </rcc>
  <rcc rId="11277" sId="5" numFmtId="4">
    <oc r="AC77">
      <v>0</v>
    </oc>
    <nc r="AC77"/>
  </rcc>
  <rcc rId="11278" sId="5" numFmtId="4">
    <oc r="AD77">
      <v>0</v>
    </oc>
    <nc r="AD77"/>
  </rcc>
  <rcc rId="11279" sId="5" numFmtId="4">
    <oc r="AE77">
      <v>0</v>
    </oc>
    <nc r="AE77"/>
  </rcc>
  <rcc rId="11280" sId="5" numFmtId="4">
    <oc r="AF77">
      <v>0</v>
    </oc>
    <nc r="AF77"/>
  </rcc>
  <rcc rId="11281" sId="5" numFmtId="4">
    <oc r="AG77">
      <v>0</v>
    </oc>
    <nc r="AG77"/>
  </rcc>
  <rcc rId="11282" sId="5">
    <oc r="C78" t="inlineStr">
      <is>
        <t>бюджет автономного округа</t>
      </is>
    </oc>
    <nc r="C78"/>
  </rcc>
  <rcc rId="11283" sId="5">
    <oc r="D78">
      <f>SUM(J78,L78,N78,P78,R78,T78,V78,X78,Z78,AB78,AD78,AF78)</f>
    </oc>
    <nc r="D78"/>
  </rcc>
  <rcc rId="11284" sId="5">
    <oc r="E78">
      <f>J78</f>
    </oc>
    <nc r="E78"/>
  </rcc>
  <rcc rId="11285" sId="5">
    <oc r="F78">
      <f>G78</f>
    </oc>
    <nc r="F78"/>
  </rcc>
  <rcc rId="11286" sId="5">
    <oc r="G78">
      <f>SUM(K78,M78,O78,Q78,S78,U78,W78,Y78,AA78,AC78,AE78,AG78)</f>
    </oc>
    <nc r="G78"/>
  </rcc>
  <rcc rId="11287" sId="5">
    <oc r="H78">
      <f>IFERROR(G78/D78*100,0)</f>
    </oc>
    <nc r="H78"/>
  </rcc>
  <rcc rId="11288" sId="5">
    <oc r="I78">
      <f>IFERROR(G78/E78*100,0)</f>
    </oc>
    <nc r="I78"/>
  </rcc>
  <rcc rId="11289" sId="5" numFmtId="4">
    <oc r="J78">
      <v>0</v>
    </oc>
    <nc r="J78"/>
  </rcc>
  <rcc rId="11290" sId="5" numFmtId="4">
    <oc r="K78">
      <v>0</v>
    </oc>
    <nc r="K78"/>
  </rcc>
  <rcc rId="11291" sId="5" numFmtId="4">
    <oc r="L78">
      <v>0</v>
    </oc>
    <nc r="L78"/>
  </rcc>
  <rcc rId="11292" sId="5" numFmtId="4">
    <oc r="M78">
      <v>0</v>
    </oc>
    <nc r="M78"/>
  </rcc>
  <rcc rId="11293" sId="5" numFmtId="4">
    <oc r="N78">
      <v>0</v>
    </oc>
    <nc r="N78"/>
  </rcc>
  <rcc rId="11294" sId="5" numFmtId="4">
    <oc r="O78">
      <v>0</v>
    </oc>
    <nc r="O78"/>
  </rcc>
  <rcc rId="11295" sId="5" numFmtId="4">
    <oc r="P78">
      <v>0</v>
    </oc>
    <nc r="P78"/>
  </rcc>
  <rcc rId="11296" sId="5" numFmtId="4">
    <oc r="Q78">
      <v>0</v>
    </oc>
    <nc r="Q78"/>
  </rcc>
  <rcc rId="11297" sId="5" numFmtId="4">
    <oc r="R78">
      <v>0</v>
    </oc>
    <nc r="R78"/>
  </rcc>
  <rcc rId="11298" sId="5" numFmtId="4">
    <oc r="S78">
      <v>0</v>
    </oc>
    <nc r="S78"/>
  </rcc>
  <rcc rId="11299" sId="5" numFmtId="4">
    <oc r="T78">
      <v>0</v>
    </oc>
    <nc r="T78"/>
  </rcc>
  <rcc rId="11300" sId="5" numFmtId="4">
    <oc r="U78">
      <v>0</v>
    </oc>
    <nc r="U78"/>
  </rcc>
  <rcc rId="11301" sId="5" numFmtId="4">
    <oc r="V78">
      <v>0</v>
    </oc>
    <nc r="V78"/>
  </rcc>
  <rcc rId="11302" sId="5" numFmtId="4">
    <oc r="W78">
      <v>0</v>
    </oc>
    <nc r="W78"/>
  </rcc>
  <rcc rId="11303" sId="5" numFmtId="4">
    <oc r="X78">
      <v>0</v>
    </oc>
    <nc r="X78"/>
  </rcc>
  <rcc rId="11304" sId="5" numFmtId="4">
    <oc r="Y78">
      <v>0</v>
    </oc>
    <nc r="Y78"/>
  </rcc>
  <rcc rId="11305" sId="5" numFmtId="4">
    <oc r="Z78">
      <v>0</v>
    </oc>
    <nc r="Z78"/>
  </rcc>
  <rcc rId="11306" sId="5" numFmtId="4">
    <oc r="AA78">
      <v>0</v>
    </oc>
    <nc r="AA78"/>
  </rcc>
  <rcc rId="11307" sId="5" numFmtId="4">
    <oc r="AB78">
      <v>0</v>
    </oc>
    <nc r="AB78"/>
  </rcc>
  <rcc rId="11308" sId="5" numFmtId="4">
    <oc r="AC78">
      <v>0</v>
    </oc>
    <nc r="AC78"/>
  </rcc>
  <rcc rId="11309" sId="5" numFmtId="4">
    <oc r="AD78">
      <v>0</v>
    </oc>
    <nc r="AD78"/>
  </rcc>
  <rcc rId="11310" sId="5" numFmtId="4">
    <oc r="AE78">
      <v>0</v>
    </oc>
    <nc r="AE78"/>
  </rcc>
  <rcc rId="11311" sId="5" numFmtId="4">
    <oc r="AF78">
      <v>0</v>
    </oc>
    <nc r="AF78"/>
  </rcc>
  <rcc rId="11312" sId="5" numFmtId="4">
    <oc r="AG78">
      <v>0</v>
    </oc>
    <nc r="AG78"/>
  </rcc>
  <rcc rId="11313" sId="5">
    <oc r="C79" t="inlineStr">
      <is>
        <t>бюджет города Когалыма</t>
      </is>
    </oc>
    <nc r="C79"/>
  </rcc>
  <rcc rId="11314" sId="5">
    <oc r="D79">
      <f>SUM(J79,L79,N79,P79,R79,T79,V79,X79,Z79,AB79,AD79,AF79)</f>
    </oc>
    <nc r="D79"/>
  </rcc>
  <rcc rId="11315" sId="5">
    <oc r="E79">
      <f>J79</f>
    </oc>
    <nc r="E79"/>
  </rcc>
  <rcc rId="11316" sId="5">
    <oc r="F79">
      <f>G79</f>
    </oc>
    <nc r="F79"/>
  </rcc>
  <rcc rId="11317" sId="5">
    <oc r="G79">
      <f>SUM(K79,M79,O79,Q79,S79,U79,W79,Y79,AA79,AC79,AE79,AG79)</f>
    </oc>
    <nc r="G79"/>
  </rcc>
  <rcc rId="11318" sId="5">
    <oc r="H79">
      <f>IFERROR(G79/D79*100,0)</f>
    </oc>
    <nc r="H79"/>
  </rcc>
  <rcc rId="11319" sId="5">
    <oc r="I79">
      <f>IFERROR(G79/E79*100,0)</f>
    </oc>
    <nc r="I79"/>
  </rcc>
  <rcc rId="11320" sId="5" numFmtId="4">
    <oc r="J79">
      <v>76.144000000000005</v>
    </oc>
    <nc r="J79"/>
  </rcc>
  <rcc rId="11321" sId="5" numFmtId="4">
    <oc r="K79">
      <v>0</v>
    </oc>
    <nc r="K79"/>
  </rcc>
  <rcc rId="11322" sId="5" numFmtId="4">
    <oc r="L79">
      <v>5000</v>
    </oc>
    <nc r="L79"/>
  </rcc>
  <rcc rId="11323" sId="5" numFmtId="4">
    <oc r="M79">
      <v>0</v>
    </oc>
    <nc r="M79"/>
  </rcc>
  <rcc rId="11324" sId="5" numFmtId="4">
    <oc r="N79">
      <v>1038.191</v>
    </oc>
    <nc r="N79"/>
  </rcc>
  <rcc rId="11325" sId="5" numFmtId="4">
    <oc r="O79">
      <v>6109.25</v>
    </oc>
    <nc r="O79"/>
  </rcc>
  <rcc rId="11326" sId="5" numFmtId="4">
    <oc r="P79">
      <v>0</v>
    </oc>
    <nc r="P79"/>
  </rcc>
  <rcc rId="11327" sId="5" numFmtId="4">
    <oc r="Q79">
      <v>0</v>
    </oc>
    <nc r="Q79"/>
  </rcc>
  <rcc rId="11328" sId="5" numFmtId="4">
    <oc r="R79">
      <v>0</v>
    </oc>
    <nc r="R79"/>
  </rcc>
  <rcc rId="11329" sId="5" numFmtId="4">
    <oc r="S79">
      <v>0</v>
    </oc>
    <nc r="S79"/>
  </rcc>
  <rcc rId="11330" sId="5" numFmtId="4">
    <oc r="T79">
      <v>0</v>
    </oc>
    <nc r="T79"/>
  </rcc>
  <rcc rId="11331" sId="5" numFmtId="4">
    <oc r="U79">
      <v>0</v>
    </oc>
    <nc r="U79"/>
  </rcc>
  <rcc rId="11332" sId="5" numFmtId="4">
    <oc r="V79">
      <v>0</v>
    </oc>
    <nc r="V79"/>
  </rcc>
  <rcc rId="11333" sId="5" numFmtId="4">
    <oc r="W79">
      <v>0</v>
    </oc>
    <nc r="W79"/>
  </rcc>
  <rcc rId="11334" sId="5" numFmtId="4">
    <oc r="X79">
      <v>109.71</v>
    </oc>
    <nc r="X79"/>
  </rcc>
  <rcc rId="11335" sId="5" numFmtId="4">
    <oc r="Y79">
      <v>0</v>
    </oc>
    <nc r="Y79"/>
  </rcc>
  <rcc rId="11336" sId="5" numFmtId="4">
    <oc r="Z79">
      <v>0</v>
    </oc>
    <nc r="Z79"/>
  </rcc>
  <rcc rId="11337" sId="5" numFmtId="4">
    <oc r="AA79">
      <v>0</v>
    </oc>
    <nc r="AA79"/>
  </rcc>
  <rcc rId="11338" sId="5" numFmtId="4">
    <oc r="AB79">
      <v>38.256</v>
    </oc>
    <nc r="AB79"/>
  </rcc>
  <rcc rId="11339" sId="5" numFmtId="4">
    <oc r="AC79">
      <v>0</v>
    </oc>
    <nc r="AC79"/>
  </rcc>
  <rcc rId="11340" sId="5" numFmtId="4">
    <oc r="AD79">
      <v>0</v>
    </oc>
    <nc r="AD79"/>
  </rcc>
  <rcc rId="11341" sId="5" numFmtId="4">
    <oc r="AE79">
      <v>0</v>
    </oc>
    <nc r="AE79"/>
  </rcc>
  <rcc rId="11342" sId="5" numFmtId="4">
    <oc r="AF79">
      <v>0</v>
    </oc>
    <nc r="AF79"/>
  </rcc>
  <rcc rId="11343" sId="5" numFmtId="4">
    <oc r="AG79">
      <v>0</v>
    </oc>
    <nc r="AG79"/>
  </rcc>
  <rcc rId="11344" sId="5">
    <oc r="C80" t="inlineStr">
      <is>
        <t>внебюджетные источики</t>
      </is>
    </oc>
    <nc r="C80"/>
  </rcc>
  <rcc rId="11345" sId="5">
    <oc r="D80">
      <f>SUM(J80,L80,N80,P80,R80,T80,V80,X80,Z80,AB80,AD80,AF80)</f>
    </oc>
    <nc r="D80"/>
  </rcc>
  <rcc rId="11346" sId="5">
    <oc r="E80">
      <f>J80</f>
    </oc>
    <nc r="E80"/>
  </rcc>
  <rcc rId="11347" sId="5">
    <oc r="F80">
      <f>G80</f>
    </oc>
    <nc r="F80"/>
  </rcc>
  <rcc rId="11348" sId="5">
    <oc r="G80">
      <f>SUM(K80,M80,O80,Q80,S80,U80,W80,Y80,AA80,AC80,AE80,AG80)</f>
    </oc>
    <nc r="G80"/>
  </rcc>
  <rcc rId="11349" sId="5">
    <oc r="H80">
      <f>IFERROR(G80/D80*100,0)</f>
    </oc>
    <nc r="H80"/>
  </rcc>
  <rcc rId="11350" sId="5">
    <oc r="I80">
      <f>IFERROR(G80/E80*100,0)</f>
    </oc>
    <nc r="I80"/>
  </rcc>
  <rcc rId="11351" sId="5" numFmtId="4">
    <oc r="J80">
      <v>0</v>
    </oc>
    <nc r="J80"/>
  </rcc>
  <rcc rId="11352" sId="5" numFmtId="4">
    <oc r="K80">
      <v>0</v>
    </oc>
    <nc r="K80"/>
  </rcc>
  <rcc rId="11353" sId="5" numFmtId="4">
    <oc r="L80">
      <v>0</v>
    </oc>
    <nc r="L80"/>
  </rcc>
  <rcc rId="11354" sId="5" numFmtId="4">
    <oc r="M80">
      <v>0</v>
    </oc>
    <nc r="M80"/>
  </rcc>
  <rcc rId="11355" sId="5" numFmtId="4">
    <oc r="N80">
      <v>0</v>
    </oc>
    <nc r="N80"/>
  </rcc>
  <rcc rId="11356" sId="5" numFmtId="4">
    <oc r="O80">
      <v>0</v>
    </oc>
    <nc r="O80"/>
  </rcc>
  <rcc rId="11357" sId="5" numFmtId="4">
    <oc r="P80">
      <v>0</v>
    </oc>
    <nc r="P80"/>
  </rcc>
  <rcc rId="11358" sId="5" numFmtId="4">
    <oc r="Q80">
      <v>0</v>
    </oc>
    <nc r="Q80"/>
  </rcc>
  <rcc rId="11359" sId="5" numFmtId="4">
    <oc r="R80">
      <v>0</v>
    </oc>
    <nc r="R80"/>
  </rcc>
  <rcc rId="11360" sId="5" numFmtId="4">
    <oc r="S80">
      <v>0</v>
    </oc>
    <nc r="S80"/>
  </rcc>
  <rcc rId="11361" sId="5" numFmtId="4">
    <oc r="T80">
      <v>0</v>
    </oc>
    <nc r="T80"/>
  </rcc>
  <rcc rId="11362" sId="5" numFmtId="4">
    <oc r="U80">
      <v>0</v>
    </oc>
    <nc r="U80"/>
  </rcc>
  <rcc rId="11363" sId="5" numFmtId="4">
    <oc r="V80">
      <v>0</v>
    </oc>
    <nc r="V80"/>
  </rcc>
  <rcc rId="11364" sId="5" numFmtId="4">
    <oc r="W80">
      <v>0</v>
    </oc>
    <nc r="W80"/>
  </rcc>
  <rcc rId="11365" sId="5" numFmtId="4">
    <oc r="X80">
      <v>0</v>
    </oc>
    <nc r="X80"/>
  </rcc>
  <rcc rId="11366" sId="5" numFmtId="4">
    <oc r="Y80">
      <v>0</v>
    </oc>
    <nc r="Y80"/>
  </rcc>
  <rcc rId="11367" sId="5" numFmtId="4">
    <oc r="Z80">
      <v>0</v>
    </oc>
    <nc r="Z80"/>
  </rcc>
  <rcc rId="11368" sId="5" numFmtId="4">
    <oc r="AA80">
      <v>0</v>
    </oc>
    <nc r="AA80"/>
  </rcc>
  <rcc rId="11369" sId="5" numFmtId="4">
    <oc r="AB80">
      <v>0</v>
    </oc>
    <nc r="AB80"/>
  </rcc>
  <rcc rId="11370" sId="5" numFmtId="4">
    <oc r="AC80">
      <v>0</v>
    </oc>
    <nc r="AC80"/>
  </rcc>
  <rcc rId="11371" sId="5" numFmtId="4">
    <oc r="AD80">
      <v>0</v>
    </oc>
    <nc r="AD80"/>
  </rcc>
  <rcc rId="11372" sId="5" numFmtId="4">
    <oc r="AE80">
      <v>0</v>
    </oc>
    <nc r="AE80"/>
  </rcc>
  <rcc rId="11373" sId="5" numFmtId="4">
    <oc r="AF80">
      <v>0</v>
    </oc>
    <nc r="AF80"/>
  </rcc>
  <rcc rId="11374" sId="5" numFmtId="4">
    <oc r="AG80">
      <v>0</v>
    </oc>
    <nc r="AG80"/>
  </rcc>
  <rcc rId="11375" sId="5">
    <oc r="A81" t="inlineStr">
      <is>
        <t>4.</t>
      </is>
    </oc>
    <nc r="A81"/>
  </rcc>
  <rcc rId="11376" sId="5">
    <oc r="B81" t="inlineStr">
      <is>
        <t>Структурные элементы, не входящие в направление (подпрограммы)</t>
      </is>
    </oc>
    <nc r="B81"/>
  </rcc>
  <rcc rId="11377" sId="5">
    <oc r="A82" t="inlineStr">
      <is>
        <t>4.1.</t>
      </is>
    </oc>
    <nc r="A82"/>
  </rcc>
  <rcc rId="11378" sId="5">
    <oc r="B82" t="inlineStr">
      <is>
        <t xml:space="preserve">Комплекс процессных мероприятий «Обеспечение деятельности органов местного самоуправления города Когалыма» / Мероприятие (результат) «Обеспечено функционирование управления культуры и спорта Администрации города Когалыма» </t>
      </is>
    </oc>
    <nc r="B82"/>
  </rcc>
  <rcc rId="11379" sId="5">
    <oc r="C82" t="inlineStr">
      <is>
        <t>Всего</t>
      </is>
    </oc>
    <nc r="C82"/>
  </rcc>
  <rcc rId="11380" sId="5">
    <oc r="D82">
      <f>D83+D84+D85</f>
    </oc>
    <nc r="D82"/>
  </rcc>
  <rcc rId="11381" sId="5">
    <oc r="E82">
      <f>E83+E84+E85</f>
    </oc>
    <nc r="E82"/>
  </rcc>
  <rcc rId="11382" sId="5">
    <oc r="F82">
      <f>F83+F84+F85</f>
    </oc>
    <nc r="F82"/>
  </rcc>
  <rcc rId="11383" sId="5">
    <oc r="G82">
      <f>G83+G84+G85</f>
    </oc>
    <nc r="G82"/>
  </rcc>
  <rcc rId="11384" sId="5">
    <oc r="H82">
      <f>IFERROR(G82/D82*100,0)</f>
    </oc>
    <nc r="H82"/>
  </rcc>
  <rcc rId="11385" sId="5">
    <oc r="I82">
      <f>IFERROR(G82/E82*100,0)</f>
    </oc>
    <nc r="I82"/>
  </rcc>
  <rcc rId="11386" sId="5">
    <oc r="J82">
      <f>J83+J84+J85</f>
    </oc>
    <nc r="J82"/>
  </rcc>
  <rcc rId="11387" sId="5">
    <oc r="K82">
      <f>K83+K84+K85</f>
    </oc>
    <nc r="K82"/>
  </rcc>
  <rcc rId="11388" sId="5">
    <oc r="L82">
      <f>L83+L84+L85</f>
    </oc>
    <nc r="L82"/>
  </rcc>
  <rcc rId="11389" sId="5">
    <oc r="M82">
      <f>M83+M84+M85</f>
    </oc>
    <nc r="M82"/>
  </rcc>
  <rcc rId="11390" sId="5">
    <oc r="N82">
      <f>N83+N84+N85</f>
    </oc>
    <nc r="N82"/>
  </rcc>
  <rcc rId="11391" sId="5">
    <oc r="O82">
      <f>O83+O84+O85</f>
    </oc>
    <nc r="O82"/>
  </rcc>
  <rcc rId="11392" sId="5">
    <oc r="P82">
      <f>P83+P84+P85</f>
    </oc>
    <nc r="P82"/>
  </rcc>
  <rcc rId="11393" sId="5">
    <oc r="Q82">
      <f>Q83+Q84+Q85</f>
    </oc>
    <nc r="Q82"/>
  </rcc>
  <rcc rId="11394" sId="5">
    <oc r="R82">
      <f>R83+R84+R85</f>
    </oc>
    <nc r="R82"/>
  </rcc>
  <rcc rId="11395" sId="5">
    <oc r="S82">
      <f>S83+S84+S85</f>
    </oc>
    <nc r="S82"/>
  </rcc>
  <rcc rId="11396" sId="5">
    <oc r="T82">
      <f>T83+T84+T85</f>
    </oc>
    <nc r="T82"/>
  </rcc>
  <rcc rId="11397" sId="5">
    <oc r="U82">
      <f>U83+U84+U85</f>
    </oc>
    <nc r="U82"/>
  </rcc>
  <rcc rId="11398" sId="5">
    <oc r="V82">
      <f>V83+V84+V85</f>
    </oc>
    <nc r="V82"/>
  </rcc>
  <rcc rId="11399" sId="5">
    <oc r="W82">
      <f>W83+W84+W85</f>
    </oc>
    <nc r="W82"/>
  </rcc>
  <rcc rId="11400" sId="5">
    <oc r="X82">
      <f>X83+X84+X85</f>
    </oc>
    <nc r="X82"/>
  </rcc>
  <rcc rId="11401" sId="5">
    <oc r="Y82">
      <f>Y83+Y84+Y85</f>
    </oc>
    <nc r="Y82"/>
  </rcc>
  <rcc rId="11402" sId="5">
    <oc r="Z82">
      <f>Z83+Z84+Z85</f>
    </oc>
    <nc r="Z82"/>
  </rcc>
  <rcc rId="11403" sId="5">
    <oc r="AA82">
      <f>AA83+AA84+AA85</f>
    </oc>
    <nc r="AA82"/>
  </rcc>
  <rcc rId="11404" sId="5">
    <oc r="AB82">
      <f>AB83+AB84+AB85</f>
    </oc>
    <nc r="AB82"/>
  </rcc>
  <rcc rId="11405" sId="5">
    <oc r="AC82">
      <f>AC83+AC84+AC85</f>
    </oc>
    <nc r="AC82"/>
  </rcc>
  <rcc rId="11406" sId="5">
    <oc r="AD82">
      <f>AD83+AD84+AD85</f>
    </oc>
    <nc r="AD82"/>
  </rcc>
  <rcc rId="11407" sId="5">
    <oc r="AE82">
      <f>AE83+AE84+AE85</f>
    </oc>
    <nc r="AE82"/>
  </rcc>
  <rcc rId="11408" sId="5">
    <oc r="AF82">
      <f>AF83+AF84+AF85</f>
    </oc>
    <nc r="AF82"/>
  </rcc>
  <rcc rId="11409" sId="5">
    <oc r="AG82">
      <f>AG83+AG84+AG85</f>
    </oc>
    <nc r="AG82"/>
  </rcc>
  <rcc rId="11410" sId="5">
    <oc r="C83" t="inlineStr">
      <is>
        <t>федеральный бюджет</t>
      </is>
    </oc>
    <nc r="C83"/>
  </rcc>
  <rcc rId="11411" sId="5">
    <oc r="D83">
      <f>SUM(J83,L83,N83,P83,R83,T83,V83,X83,Z83,AB83,AD83,AF83)</f>
    </oc>
    <nc r="D83"/>
  </rcc>
  <rcc rId="11412" sId="5">
    <oc r="E83">
      <f>J83</f>
    </oc>
    <nc r="E83"/>
  </rcc>
  <rcc rId="11413" sId="5">
    <oc r="F83">
      <f>G83</f>
    </oc>
    <nc r="F83"/>
  </rcc>
  <rcc rId="11414" sId="5">
    <oc r="G83">
      <f>SUM(K83,M83,O83,Q83,S83,U83,W83,Y83,AA83,AC83,AE83,AG83)</f>
    </oc>
    <nc r="G83"/>
  </rcc>
  <rcc rId="11415" sId="5">
    <oc r="H83">
      <f>IFERROR(G83/D83*100,0)</f>
    </oc>
    <nc r="H83"/>
  </rcc>
  <rcc rId="11416" sId="5">
    <oc r="I83">
      <f>IFERROR(G83/E83*100,0)</f>
    </oc>
    <nc r="I83"/>
  </rcc>
  <rcc rId="11417" sId="5" numFmtId="4">
    <oc r="J83">
      <v>0</v>
    </oc>
    <nc r="J83"/>
  </rcc>
  <rcc rId="11418" sId="5" numFmtId="4">
    <oc r="K83">
      <v>0</v>
    </oc>
    <nc r="K83"/>
  </rcc>
  <rcc rId="11419" sId="5" numFmtId="4">
    <oc r="L83">
      <v>0</v>
    </oc>
    <nc r="L83"/>
  </rcc>
  <rcc rId="11420" sId="5" numFmtId="4">
    <oc r="M83">
      <v>0</v>
    </oc>
    <nc r="M83"/>
  </rcc>
  <rcc rId="11421" sId="5" numFmtId="4">
    <oc r="N83">
      <v>0</v>
    </oc>
    <nc r="N83"/>
  </rcc>
  <rcc rId="11422" sId="5" numFmtId="4">
    <oc r="O83">
      <v>0</v>
    </oc>
    <nc r="O83"/>
  </rcc>
  <rcc rId="11423" sId="5" numFmtId="4">
    <oc r="P83">
      <v>0</v>
    </oc>
    <nc r="P83"/>
  </rcc>
  <rcc rId="11424" sId="5" numFmtId="4">
    <oc r="Q83">
      <v>0</v>
    </oc>
    <nc r="Q83"/>
  </rcc>
  <rcc rId="11425" sId="5" numFmtId="4">
    <oc r="R83">
      <v>0</v>
    </oc>
    <nc r="R83"/>
  </rcc>
  <rcc rId="11426" sId="5" numFmtId="4">
    <oc r="S83">
      <v>0</v>
    </oc>
    <nc r="S83"/>
  </rcc>
  <rcc rId="11427" sId="5" numFmtId="4">
    <oc r="T83">
      <v>0</v>
    </oc>
    <nc r="T83"/>
  </rcc>
  <rcc rId="11428" sId="5" numFmtId="4">
    <oc r="U83">
      <v>0</v>
    </oc>
    <nc r="U83"/>
  </rcc>
  <rcc rId="11429" sId="5" numFmtId="4">
    <oc r="V83">
      <v>0</v>
    </oc>
    <nc r="V83"/>
  </rcc>
  <rcc rId="11430" sId="5" numFmtId="4">
    <oc r="W83">
      <v>0</v>
    </oc>
    <nc r="W83"/>
  </rcc>
  <rcc rId="11431" sId="5" numFmtId="4">
    <oc r="X83">
      <v>0</v>
    </oc>
    <nc r="X83"/>
  </rcc>
  <rcc rId="11432" sId="5" numFmtId="4">
    <oc r="Y83">
      <v>0</v>
    </oc>
    <nc r="Y83"/>
  </rcc>
  <rcc rId="11433" sId="5" numFmtId="4">
    <oc r="Z83">
      <v>0</v>
    </oc>
    <nc r="Z83"/>
  </rcc>
  <rcc rId="11434" sId="5" numFmtId="4">
    <oc r="AA83">
      <v>0</v>
    </oc>
    <nc r="AA83"/>
  </rcc>
  <rcc rId="11435" sId="5" numFmtId="4">
    <oc r="AB83">
      <v>0</v>
    </oc>
    <nc r="AB83"/>
  </rcc>
  <rcc rId="11436" sId="5" numFmtId="4">
    <oc r="AC83">
      <v>0</v>
    </oc>
    <nc r="AC83"/>
  </rcc>
  <rcc rId="11437" sId="5" numFmtId="4">
    <oc r="AD83">
      <v>0</v>
    </oc>
    <nc r="AD83"/>
  </rcc>
  <rcc rId="11438" sId="5" numFmtId="4">
    <oc r="AE83">
      <v>0</v>
    </oc>
    <nc r="AE83"/>
  </rcc>
  <rcc rId="11439" sId="5" numFmtId="4">
    <oc r="AF83">
      <v>0</v>
    </oc>
    <nc r="AF83"/>
  </rcc>
  <rcc rId="11440" sId="5" numFmtId="4">
    <oc r="AG83">
      <v>0</v>
    </oc>
    <nc r="AG83"/>
  </rcc>
  <rcc rId="11441" sId="5">
    <oc r="C84" t="inlineStr">
      <is>
        <t>бюджет автономного округа</t>
      </is>
    </oc>
    <nc r="C84"/>
  </rcc>
  <rcc rId="11442" sId="5">
    <oc r="D84">
      <f>SUM(J84,L84,N84,P84,R84,T84,V84,X84,Z84,AB84,AD84,AF84)</f>
    </oc>
    <nc r="D84"/>
  </rcc>
  <rcc rId="11443" sId="5">
    <oc r="E84">
      <f>J84</f>
    </oc>
    <nc r="E84"/>
  </rcc>
  <rcc rId="11444" sId="5">
    <oc r="F84">
      <f>G84</f>
    </oc>
    <nc r="F84"/>
  </rcc>
  <rcc rId="11445" sId="5">
    <oc r="G84">
      <f>SUM(K84,M84,O84,Q84,S84,U84,W84,Y84,AA84,AC84,AE84,AG84)</f>
    </oc>
    <nc r="G84"/>
  </rcc>
  <rcc rId="11446" sId="5">
    <oc r="H84">
      <f>IFERROR(G84/D84*100,0)</f>
    </oc>
    <nc r="H84"/>
  </rcc>
  <rcc rId="11447" sId="5">
    <oc r="I84">
      <f>IFERROR(G84/E84*100,0)</f>
    </oc>
    <nc r="I84"/>
  </rcc>
  <rcc rId="11448" sId="5" numFmtId="4">
    <oc r="J84">
      <v>0</v>
    </oc>
    <nc r="J84"/>
  </rcc>
  <rcc rId="11449" sId="5" numFmtId="4">
    <oc r="K84">
      <v>0</v>
    </oc>
    <nc r="K84"/>
  </rcc>
  <rcc rId="11450" sId="5" numFmtId="4">
    <oc r="L84">
      <v>0</v>
    </oc>
    <nc r="L84"/>
  </rcc>
  <rcc rId="11451" sId="5" numFmtId="4">
    <oc r="M84">
      <v>0</v>
    </oc>
    <nc r="M84"/>
  </rcc>
  <rcc rId="11452" sId="5" numFmtId="4">
    <oc r="N84">
      <v>0</v>
    </oc>
    <nc r="N84"/>
  </rcc>
  <rcc rId="11453" sId="5" numFmtId="4">
    <oc r="O84">
      <v>0</v>
    </oc>
    <nc r="O84"/>
  </rcc>
  <rcc rId="11454" sId="5" numFmtId="4">
    <oc r="P84">
      <v>0</v>
    </oc>
    <nc r="P84"/>
  </rcc>
  <rcc rId="11455" sId="5" numFmtId="4">
    <oc r="Q84">
      <v>0</v>
    </oc>
    <nc r="Q84"/>
  </rcc>
  <rcc rId="11456" sId="5" numFmtId="4">
    <oc r="R84">
      <v>0</v>
    </oc>
    <nc r="R84"/>
  </rcc>
  <rcc rId="11457" sId="5" numFmtId="4">
    <oc r="S84">
      <v>0</v>
    </oc>
    <nc r="S84"/>
  </rcc>
  <rcc rId="11458" sId="5" numFmtId="4">
    <oc r="T84">
      <v>0</v>
    </oc>
    <nc r="T84"/>
  </rcc>
  <rcc rId="11459" sId="5" numFmtId="4">
    <oc r="U84">
      <v>0</v>
    </oc>
    <nc r="U84"/>
  </rcc>
  <rcc rId="11460" sId="5" numFmtId="4">
    <oc r="V84">
      <v>0</v>
    </oc>
    <nc r="V84"/>
  </rcc>
  <rcc rId="11461" sId="5" numFmtId="4">
    <oc r="W84">
      <v>0</v>
    </oc>
    <nc r="W84"/>
  </rcc>
  <rcc rId="11462" sId="5" numFmtId="4">
    <oc r="X84">
      <v>0</v>
    </oc>
    <nc r="X84"/>
  </rcc>
  <rcc rId="11463" sId="5" numFmtId="4">
    <oc r="Y84">
      <v>0</v>
    </oc>
    <nc r="Y84"/>
  </rcc>
  <rcc rId="11464" sId="5" numFmtId="4">
    <oc r="Z84">
      <v>0</v>
    </oc>
    <nc r="Z84"/>
  </rcc>
  <rcc rId="11465" sId="5" numFmtId="4">
    <oc r="AA84">
      <v>0</v>
    </oc>
    <nc r="AA84"/>
  </rcc>
  <rcc rId="11466" sId="5" numFmtId="4">
    <oc r="AB84">
      <v>0</v>
    </oc>
    <nc r="AB84"/>
  </rcc>
  <rcc rId="11467" sId="5" numFmtId="4">
    <oc r="AC84">
      <v>0</v>
    </oc>
    <nc r="AC84"/>
  </rcc>
  <rcc rId="11468" sId="5" numFmtId="4">
    <oc r="AD84">
      <v>0</v>
    </oc>
    <nc r="AD84"/>
  </rcc>
  <rcc rId="11469" sId="5" numFmtId="4">
    <oc r="AE84">
      <v>0</v>
    </oc>
    <nc r="AE84"/>
  </rcc>
  <rcc rId="11470" sId="5" numFmtId="4">
    <oc r="AF84">
      <v>0</v>
    </oc>
    <nc r="AF84"/>
  </rcc>
  <rcc rId="11471" sId="5" numFmtId="4">
    <oc r="AG84">
      <v>0</v>
    </oc>
    <nc r="AG84"/>
  </rcc>
  <rcc rId="11472" sId="5">
    <oc r="C85" t="inlineStr">
      <is>
        <t>бюджет города Когалыма</t>
      </is>
    </oc>
    <nc r="C85"/>
  </rcc>
  <rcc rId="11473" sId="5">
    <oc r="D85">
      <f>SUM(J85,L85,N85,P85,R85,T85,V85,X85,Z85,AB85,AD85,AF85)</f>
    </oc>
    <nc r="D85"/>
  </rcc>
  <rcc rId="11474" sId="5">
    <oc r="E85">
      <f>J85</f>
    </oc>
    <nc r="E85"/>
  </rcc>
  <rcc rId="11475" sId="5">
    <oc r="F85">
      <f>G85</f>
    </oc>
    <nc r="F85"/>
  </rcc>
  <rcc rId="11476" sId="5">
    <oc r="G85">
      <f>SUM(K85,M85,O85,Q85,S85,U85,W85,Y85,AA85,AC85,AE85,AG85)</f>
    </oc>
    <nc r="G85"/>
  </rcc>
  <rcc rId="11477" sId="5">
    <oc r="H85">
      <f>IFERROR(G85/D85*100,0)</f>
    </oc>
    <nc r="H85"/>
  </rcc>
  <rcc rId="11478" sId="5">
    <oc r="I85">
      <f>IFERROR(G85/E85*100,0)</f>
    </oc>
    <nc r="I85"/>
  </rcc>
  <rcc rId="11479" sId="5" numFmtId="4">
    <oc r="J85">
      <v>1103.6410000000001</v>
    </oc>
    <nc r="J85"/>
  </rcc>
  <rcc rId="11480" sId="5" numFmtId="4">
    <oc r="K85">
      <v>575.30499999999995</v>
    </oc>
    <nc r="K85"/>
  </rcc>
  <rcc rId="11481" sId="5" numFmtId="4">
    <oc r="L85">
      <v>651.58299999999997</v>
    </oc>
    <nc r="L85"/>
  </rcc>
  <rcc rId="11482" sId="5" numFmtId="4">
    <oc r="M85">
      <v>791.59</v>
    </oc>
    <nc r="M85"/>
  </rcc>
  <rcc rId="11483" sId="5" numFmtId="4">
    <oc r="N85">
      <v>433.56299999999999</v>
    </oc>
    <nc r="N85"/>
  </rcc>
  <rcc rId="11484" sId="5" numFmtId="4">
    <oc r="O85">
      <v>495.31</v>
    </oc>
    <nc r="O85"/>
  </rcc>
  <rcc rId="11485" sId="5" numFmtId="4">
    <oc r="P85">
      <v>791.428</v>
    </oc>
    <nc r="P85"/>
  </rcc>
  <rcc rId="11486" sId="5" numFmtId="4">
    <oc r="Q85">
      <v>436.44</v>
    </oc>
    <nc r="Q85"/>
  </rcc>
  <rcc rId="11487" sId="5" numFmtId="4">
    <oc r="R85">
      <v>592.79899999999998</v>
    </oc>
    <nc r="R85"/>
  </rcc>
  <rcc rId="11488" sId="5" numFmtId="4">
    <oc r="S85">
      <v>0</v>
    </oc>
    <nc r="S85"/>
  </rcc>
  <rcc rId="11489" sId="5" numFmtId="4">
    <oc r="T85">
      <v>433.55900000000003</v>
    </oc>
    <nc r="T85"/>
  </rcc>
  <rcc rId="11490" sId="5" numFmtId="4">
    <oc r="U85">
      <v>0</v>
    </oc>
    <nc r="U85"/>
  </rcc>
  <rcc rId="11491" sId="5" numFmtId="4">
    <oc r="V85">
      <v>791.428</v>
    </oc>
    <nc r="V85"/>
  </rcc>
  <rcc rId="11492" sId="5" numFmtId="4">
    <oc r="W85">
      <v>0</v>
    </oc>
    <nc r="W85"/>
  </rcc>
  <rcc rId="11493" sId="5" numFmtId="4">
    <oc r="X85">
      <v>735.08299999999997</v>
    </oc>
    <nc r="X85"/>
  </rcc>
  <rcc rId="11494" sId="5" numFmtId="4">
    <oc r="Y85">
      <v>0</v>
    </oc>
    <nc r="Y85"/>
  </rcc>
  <rcc rId="11495" sId="5" numFmtId="4">
    <oc r="Z85">
      <v>476.529</v>
    </oc>
    <nc r="Z85"/>
  </rcc>
  <rcc rId="11496" sId="5" numFmtId="4">
    <oc r="AA85">
      <v>0</v>
    </oc>
    <nc r="AA85"/>
  </rcc>
  <rcc rId="11497" sId="5" numFmtId="4">
    <oc r="AB85">
      <v>557.95899999999995</v>
    </oc>
    <nc r="AB85"/>
  </rcc>
  <rcc rId="11498" sId="5" numFmtId="4">
    <oc r="AC85">
      <v>0</v>
    </oc>
    <nc r="AC85"/>
  </rcc>
  <rcc rId="11499" sId="5" numFmtId="4">
    <oc r="AD85">
      <v>506.85899999999998</v>
    </oc>
    <nc r="AD85"/>
  </rcc>
  <rcc rId="11500" sId="5" numFmtId="4">
    <oc r="AE85">
      <v>0</v>
    </oc>
    <nc r="AE85"/>
  </rcc>
  <rcc rId="11501" sId="5" numFmtId="4">
    <oc r="AF85">
      <v>574.46900000000005</v>
    </oc>
    <nc r="AF85"/>
  </rcc>
  <rcc rId="11502" sId="5" numFmtId="4">
    <oc r="AG85">
      <v>0</v>
    </oc>
    <nc r="AG85"/>
  </rcc>
  <rcc rId="11503" sId="6">
    <oc r="C2" t="inlineStr">
      <is>
        <t xml:space="preserve">Отчет о ходе реализации муниципальной программы </t>
      </is>
    </oc>
    <nc r="C2"/>
  </rcc>
  <rcc rId="11504" sId="6">
    <oc r="C3" t="inlineStr">
      <is>
        <t xml:space="preserve"> "Содействие занятости населения города Когалыма" </t>
      </is>
    </oc>
    <nc r="C3"/>
  </rcc>
  <rcc rId="11505" sId="6">
    <oc r="AG3" t="inlineStr">
      <is>
        <t>тыс. рублей</t>
      </is>
    </oc>
    <nc r="AG3"/>
  </rcc>
  <rcc rId="11506" sId="6">
    <oc r="A4" t="inlineStr">
      <is>
        <t>№п/п</t>
      </is>
    </oc>
    <nc r="A4"/>
  </rcc>
  <rcc rId="11507" sId="6">
    <oc r="B4" t="inlineStr">
      <is>
        <t>Наименование направления (подпрограмм), структурных элементов</t>
      </is>
    </oc>
    <nc r="B4"/>
  </rcc>
  <rcc rId="11508" sId="6">
    <oc r="C4" t="inlineStr">
      <is>
        <t>Источники финансирования</t>
      </is>
    </oc>
    <nc r="C4"/>
  </rcc>
  <rcc rId="11509" sId="6">
    <oc r="D4" t="inlineStr">
      <is>
        <t>План на</t>
      </is>
    </oc>
    <nc r="D4"/>
  </rcc>
  <rcc rId="11510" sId="6">
    <oc r="E4" t="inlineStr">
      <is>
        <t>План на</t>
      </is>
    </oc>
    <nc r="E4"/>
  </rcc>
  <rcc rId="11511" sId="6">
    <oc r="F4" t="inlineStr">
      <is>
        <t xml:space="preserve">Профинансировано на </t>
      </is>
    </oc>
    <nc r="F4"/>
  </rcc>
  <rcc rId="11512" sId="6">
    <oc r="G4" t="inlineStr">
      <is>
        <t xml:space="preserve">Кассовый расход на </t>
      </is>
    </oc>
    <nc r="G4"/>
  </rcc>
  <rcc rId="11513" sId="6">
    <oc r="H4" t="inlineStr">
      <is>
        <t>Исполнение, %</t>
      </is>
    </oc>
    <nc r="H4"/>
  </rcc>
  <rcc rId="11514" sId="6">
    <oc r="J4" t="inlineStr">
      <is>
        <t>январь</t>
      </is>
    </oc>
    <nc r="J4"/>
  </rcc>
  <rcc rId="11515" sId="6">
    <oc r="L4" t="inlineStr">
      <is>
        <t>февраль</t>
      </is>
    </oc>
    <nc r="L4"/>
  </rcc>
  <rcc rId="11516" sId="6">
    <oc r="N4" t="inlineStr">
      <is>
        <t>март</t>
      </is>
    </oc>
    <nc r="N4"/>
  </rcc>
  <rcc rId="11517" sId="6">
    <oc r="P4" t="inlineStr">
      <is>
        <t>апрель</t>
      </is>
    </oc>
    <nc r="P4"/>
  </rcc>
  <rcc rId="11518" sId="6">
    <oc r="R4" t="inlineStr">
      <is>
        <t>май</t>
      </is>
    </oc>
    <nc r="R4"/>
  </rcc>
  <rcc rId="11519" sId="6">
    <oc r="T4" t="inlineStr">
      <is>
        <t>июнь</t>
      </is>
    </oc>
    <nc r="T4"/>
  </rcc>
  <rcc rId="11520" sId="6">
    <oc r="V4" t="inlineStr">
      <is>
        <t>июль</t>
      </is>
    </oc>
    <nc r="V4"/>
  </rcc>
  <rcc rId="11521" sId="6">
    <oc r="X4" t="inlineStr">
      <is>
        <t>август</t>
      </is>
    </oc>
    <nc r="X4"/>
  </rcc>
  <rcc rId="11522" sId="6">
    <oc r="Z4" t="inlineStr">
      <is>
        <t>сентябрь</t>
      </is>
    </oc>
    <nc r="Z4"/>
  </rcc>
  <rcc rId="11523" sId="6">
    <oc r="AB4" t="inlineStr">
      <is>
        <t>октябрь</t>
      </is>
    </oc>
    <nc r="AB4"/>
  </rcc>
  <rcc rId="11524" sId="6">
    <oc r="AD4" t="inlineStr">
      <is>
        <t>ноябрь</t>
      </is>
    </oc>
    <nc r="AD4"/>
  </rcc>
  <rcc rId="11525" sId="6">
    <oc r="AF4" t="inlineStr">
      <is>
        <t>декабрь</t>
      </is>
    </oc>
    <nc r="AF4"/>
  </rcc>
  <rcc rId="11526" sId="6">
    <oc r="AH4" t="inlineStr">
      <is>
        <t>Результаты реализации и причины отклонений факта от плана</t>
      </is>
    </oc>
    <nc r="AH4"/>
  </rcc>
  <rcc rId="11527" sId="6">
    <oc r="D6">
      <v>2025</v>
    </oc>
    <nc r="D6"/>
  </rcc>
  <rcc rId="11528" sId="6" numFmtId="19">
    <oc r="E6">
      <v>45748</v>
    </oc>
    <nc r="E6"/>
  </rcc>
  <rcc rId="11529" sId="6" numFmtId="19">
    <oc r="F6">
      <v>45748</v>
    </oc>
    <nc r="F6"/>
  </rcc>
  <rcc rId="11530" sId="6" numFmtId="19">
    <oc r="G6">
      <v>45748</v>
    </oc>
    <nc r="G6"/>
  </rcc>
  <rcc rId="11531" sId="6">
    <oc r="H6" t="inlineStr">
      <is>
        <t>к плану на год</t>
      </is>
    </oc>
    <nc r="H6"/>
  </rcc>
  <rcc rId="11532" sId="6">
    <oc r="I6" t="inlineStr">
      <is>
        <t>к плану на отчетную дату</t>
      </is>
    </oc>
    <nc r="I6"/>
  </rcc>
  <rcc rId="11533" sId="6">
    <oc r="J6" t="inlineStr">
      <is>
        <t xml:space="preserve">план </t>
      </is>
    </oc>
    <nc r="J6"/>
  </rcc>
  <rcc rId="11534" sId="6">
    <oc r="K6" t="inlineStr">
      <is>
        <t>кассовый расход</t>
      </is>
    </oc>
    <nc r="K6"/>
  </rcc>
  <rcc rId="11535" sId="6">
    <oc r="L6" t="inlineStr">
      <is>
        <t xml:space="preserve">план </t>
      </is>
    </oc>
    <nc r="L6"/>
  </rcc>
  <rcc rId="11536" sId="6">
    <oc r="M6" t="inlineStr">
      <is>
        <t>кассовый расход</t>
      </is>
    </oc>
    <nc r="M6"/>
  </rcc>
  <rcc rId="11537" sId="6">
    <oc r="N6" t="inlineStr">
      <is>
        <t xml:space="preserve">план </t>
      </is>
    </oc>
    <nc r="N6"/>
  </rcc>
  <rcc rId="11538" sId="6">
    <oc r="O6" t="inlineStr">
      <is>
        <t>кассовый расход</t>
      </is>
    </oc>
    <nc r="O6"/>
  </rcc>
  <rcc rId="11539" sId="6">
    <oc r="P6" t="inlineStr">
      <is>
        <t xml:space="preserve">план </t>
      </is>
    </oc>
    <nc r="P6"/>
  </rcc>
  <rcc rId="11540" sId="6">
    <oc r="Q6" t="inlineStr">
      <is>
        <t>кассовый расход</t>
      </is>
    </oc>
    <nc r="Q6"/>
  </rcc>
  <rcc rId="11541" sId="6">
    <oc r="R6" t="inlineStr">
      <is>
        <t xml:space="preserve">план </t>
      </is>
    </oc>
    <nc r="R6"/>
  </rcc>
  <rcc rId="11542" sId="6">
    <oc r="S6" t="inlineStr">
      <is>
        <t>кассовый расход</t>
      </is>
    </oc>
    <nc r="S6"/>
  </rcc>
  <rcc rId="11543" sId="6">
    <oc r="T6" t="inlineStr">
      <is>
        <t xml:space="preserve">план </t>
      </is>
    </oc>
    <nc r="T6"/>
  </rcc>
  <rcc rId="11544" sId="6">
    <oc r="U6" t="inlineStr">
      <is>
        <t>кассовый расход</t>
      </is>
    </oc>
    <nc r="U6"/>
  </rcc>
  <rcc rId="11545" sId="6">
    <oc r="V6" t="inlineStr">
      <is>
        <t xml:space="preserve">план </t>
      </is>
    </oc>
    <nc r="V6"/>
  </rcc>
  <rcc rId="11546" sId="6">
    <oc r="W6" t="inlineStr">
      <is>
        <t>кассовый расход</t>
      </is>
    </oc>
    <nc r="W6"/>
  </rcc>
  <rcc rId="11547" sId="6">
    <oc r="X6" t="inlineStr">
      <is>
        <t xml:space="preserve">план </t>
      </is>
    </oc>
    <nc r="X6"/>
  </rcc>
  <rcc rId="11548" sId="6">
    <oc r="Y6" t="inlineStr">
      <is>
        <t>кассовый расход</t>
      </is>
    </oc>
    <nc r="Y6"/>
  </rcc>
  <rcc rId="11549" sId="6">
    <oc r="Z6" t="inlineStr">
      <is>
        <t xml:space="preserve">план </t>
      </is>
    </oc>
    <nc r="Z6"/>
  </rcc>
  <rcc rId="11550" sId="6">
    <oc r="AA6" t="inlineStr">
      <is>
        <t>кассовый расход</t>
      </is>
    </oc>
    <nc r="AA6"/>
  </rcc>
  <rcc rId="11551" sId="6">
    <oc r="AB6" t="inlineStr">
      <is>
        <t xml:space="preserve">план </t>
      </is>
    </oc>
    <nc r="AB6"/>
  </rcc>
  <rcc rId="11552" sId="6">
    <oc r="AC6" t="inlineStr">
      <is>
        <t>кассовый расход</t>
      </is>
    </oc>
    <nc r="AC6"/>
  </rcc>
  <rcc rId="11553" sId="6">
    <oc r="AD6" t="inlineStr">
      <is>
        <t xml:space="preserve">план </t>
      </is>
    </oc>
    <nc r="AD6"/>
  </rcc>
  <rcc rId="11554" sId="6">
    <oc r="AE6" t="inlineStr">
      <is>
        <t>кассовый расход</t>
      </is>
    </oc>
    <nc r="AE6"/>
  </rcc>
  <rcc rId="11555" sId="6">
    <oc r="AF6" t="inlineStr">
      <is>
        <t xml:space="preserve">план </t>
      </is>
    </oc>
    <nc r="AF6"/>
  </rcc>
  <rcc rId="11556" sId="6">
    <oc r="AG6" t="inlineStr">
      <is>
        <t>кассовый расход</t>
      </is>
    </oc>
    <nc r="AG6"/>
  </rcc>
  <rcc rId="11557" sId="6" numFmtId="4">
    <oc r="A7">
      <v>1</v>
    </oc>
    <nc r="A7"/>
  </rcc>
  <rcc rId="11558" sId="6" numFmtId="4">
    <oc r="B7">
      <v>2</v>
    </oc>
    <nc r="B7"/>
  </rcc>
  <rcc rId="11559" sId="6" numFmtId="4">
    <oc r="C7">
      <v>3</v>
    </oc>
    <nc r="C7"/>
  </rcc>
  <rcc rId="11560" sId="6" numFmtId="4">
    <oc r="D7">
      <v>4</v>
    </oc>
    <nc r="D7"/>
  </rcc>
  <rcc rId="11561" sId="6" numFmtId="4">
    <oc r="E7">
      <v>5</v>
    </oc>
    <nc r="E7"/>
  </rcc>
  <rcc rId="11562" sId="6" numFmtId="4">
    <oc r="F7">
      <v>6</v>
    </oc>
    <nc r="F7"/>
  </rcc>
  <rcc rId="11563" sId="6" numFmtId="4">
    <oc r="G7">
      <v>7</v>
    </oc>
    <nc r="G7"/>
  </rcc>
  <rcc rId="11564" sId="6" numFmtId="4">
    <oc r="H7">
      <v>8</v>
    </oc>
    <nc r="H7"/>
  </rcc>
  <rcc rId="11565" sId="6" numFmtId="4">
    <oc r="I7">
      <v>9</v>
    </oc>
    <nc r="I7"/>
  </rcc>
  <rcc rId="11566" sId="6" numFmtId="4">
    <oc r="J7">
      <v>10</v>
    </oc>
    <nc r="J7"/>
  </rcc>
  <rcc rId="11567" sId="6" numFmtId="4">
    <oc r="K7">
      <v>11</v>
    </oc>
    <nc r="K7"/>
  </rcc>
  <rcc rId="11568" sId="6" numFmtId="4">
    <oc r="L7">
      <v>12</v>
    </oc>
    <nc r="L7"/>
  </rcc>
  <rcc rId="11569" sId="6" numFmtId="4">
    <oc r="M7">
      <v>13</v>
    </oc>
    <nc r="M7"/>
  </rcc>
  <rcc rId="11570" sId="6" numFmtId="4">
    <oc r="N7">
      <v>14</v>
    </oc>
    <nc r="N7"/>
  </rcc>
  <rcc rId="11571" sId="6" numFmtId="4">
    <oc r="O7">
      <v>15</v>
    </oc>
    <nc r="O7"/>
  </rcc>
  <rcc rId="11572" sId="6" numFmtId="4">
    <oc r="P7">
      <v>16</v>
    </oc>
    <nc r="P7"/>
  </rcc>
  <rcc rId="11573" sId="6" numFmtId="4">
    <oc r="Q7">
      <v>17</v>
    </oc>
    <nc r="Q7"/>
  </rcc>
  <rcc rId="11574" sId="6" numFmtId="4">
    <oc r="R7">
      <v>18</v>
    </oc>
    <nc r="R7"/>
  </rcc>
  <rcc rId="11575" sId="6" numFmtId="4">
    <oc r="S7">
      <v>19</v>
    </oc>
    <nc r="S7"/>
  </rcc>
  <rcc rId="11576" sId="6" numFmtId="4">
    <oc r="T7">
      <v>20</v>
    </oc>
    <nc r="T7"/>
  </rcc>
  <rcc rId="11577" sId="6" numFmtId="4">
    <oc r="U7">
      <v>21</v>
    </oc>
    <nc r="U7"/>
  </rcc>
  <rcc rId="11578" sId="6" numFmtId="4">
    <oc r="V7">
      <v>22</v>
    </oc>
    <nc r="V7"/>
  </rcc>
  <rcc rId="11579" sId="6" numFmtId="4">
    <oc r="W7">
      <v>23</v>
    </oc>
    <nc r="W7"/>
  </rcc>
  <rcc rId="11580" sId="6" numFmtId="4">
    <oc r="X7">
      <v>24</v>
    </oc>
    <nc r="X7"/>
  </rcc>
  <rcc rId="11581" sId="6" numFmtId="4">
    <oc r="Y7">
      <v>25</v>
    </oc>
    <nc r="Y7"/>
  </rcc>
  <rcc rId="11582" sId="6" numFmtId="4">
    <oc r="Z7">
      <v>26</v>
    </oc>
    <nc r="Z7"/>
  </rcc>
  <rcc rId="11583" sId="6" numFmtId="4">
    <oc r="AA7">
      <v>27</v>
    </oc>
    <nc r="AA7"/>
  </rcc>
  <rcc rId="11584" sId="6" numFmtId="4">
    <oc r="AB7">
      <v>28</v>
    </oc>
    <nc r="AB7"/>
  </rcc>
  <rcc rId="11585" sId="6" numFmtId="4">
    <oc r="AC7">
      <v>29</v>
    </oc>
    <nc r="AC7"/>
  </rcc>
  <rcc rId="11586" sId="6" numFmtId="4">
    <oc r="AD7">
      <v>30</v>
    </oc>
    <nc r="AD7"/>
  </rcc>
  <rcc rId="11587" sId="6" numFmtId="4">
    <oc r="AE7">
      <v>31</v>
    </oc>
    <nc r="AE7"/>
  </rcc>
  <rcc rId="11588" sId="6" numFmtId="4">
    <oc r="AF7">
      <v>32</v>
    </oc>
    <nc r="AF7"/>
  </rcc>
  <rcc rId="11589" sId="6" numFmtId="4">
    <oc r="AG7">
      <v>33</v>
    </oc>
    <nc r="AG7"/>
  </rcc>
  <rcc rId="11590" sId="6" numFmtId="4">
    <oc r="AH7">
      <v>34</v>
    </oc>
    <nc r="AH7"/>
  </rcc>
  <rcc rId="11591" sId="6">
    <oc r="B8" t="inlineStr">
      <is>
        <t>Всего по муниципальной программе</t>
      </is>
    </oc>
    <nc r="B8"/>
  </rcc>
  <rcc rId="11592" sId="6">
    <oc r="C8" t="inlineStr">
      <is>
        <t>Всего</t>
      </is>
    </oc>
    <nc r="C8"/>
  </rcc>
  <rcc rId="11593" sId="6">
    <oc r="D8">
      <f>D10+D11</f>
    </oc>
    <nc r="D8"/>
  </rcc>
  <rcc rId="11594" sId="6">
    <oc r="E8">
      <f>E10+E11</f>
    </oc>
    <nc r="E8"/>
  </rcc>
  <rcc rId="11595" sId="6">
    <oc r="F8">
      <f>F10+F11</f>
    </oc>
    <nc r="F8"/>
  </rcc>
  <rcc rId="11596" sId="6">
    <oc r="G8">
      <f>G10+G11</f>
    </oc>
    <nc r="G8"/>
  </rcc>
  <rcc rId="11597" sId="6">
    <oc r="H8">
      <f>IFERROR(G8/D8*100,0)</f>
    </oc>
    <nc r="H8"/>
  </rcc>
  <rcc rId="11598" sId="6">
    <oc r="I8">
      <f>IFERROR(G8/E8*100,0)</f>
    </oc>
    <nc r="I8"/>
  </rcc>
  <rcc rId="11599" sId="6">
    <oc r="J8">
      <f>J10+J11</f>
    </oc>
    <nc r="J8"/>
  </rcc>
  <rcc rId="11600" sId="6">
    <oc r="K8">
      <f>K10+K11</f>
    </oc>
    <nc r="K8"/>
  </rcc>
  <rcc rId="11601" sId="6">
    <oc r="L8">
      <f>L10+L11</f>
    </oc>
    <nc r="L8"/>
  </rcc>
  <rcc rId="11602" sId="6">
    <oc r="M8">
      <f>M10+M11</f>
    </oc>
    <nc r="M8"/>
  </rcc>
  <rcc rId="11603" sId="6">
    <oc r="N8">
      <f>N10+N11</f>
    </oc>
    <nc r="N8"/>
  </rcc>
  <rcc rId="11604" sId="6">
    <oc r="O8">
      <f>O10+O11</f>
    </oc>
    <nc r="O8"/>
  </rcc>
  <rcc rId="11605" sId="6">
    <oc r="P8">
      <f>P10+P11</f>
    </oc>
    <nc r="P8"/>
  </rcc>
  <rcc rId="11606" sId="6">
    <oc r="Q8">
      <f>Q10+Q11</f>
    </oc>
    <nc r="Q8"/>
  </rcc>
  <rcc rId="11607" sId="6">
    <oc r="R8">
      <f>R10+R11</f>
    </oc>
    <nc r="R8"/>
  </rcc>
  <rcc rId="11608" sId="6">
    <oc r="S8">
      <f>S10+S11</f>
    </oc>
    <nc r="S8"/>
  </rcc>
  <rcc rId="11609" sId="6">
    <oc r="T8">
      <f>T10+T11</f>
    </oc>
    <nc r="T8"/>
  </rcc>
  <rcc rId="11610" sId="6">
    <oc r="U8">
      <f>U10+U11</f>
    </oc>
    <nc r="U8"/>
  </rcc>
  <rcc rId="11611" sId="6">
    <oc r="V8">
      <f>V10+V11</f>
    </oc>
    <nc r="V8"/>
  </rcc>
  <rcc rId="11612" sId="6">
    <oc r="W8">
      <f>W10+W11</f>
    </oc>
    <nc r="W8"/>
  </rcc>
  <rcc rId="11613" sId="6">
    <oc r="X8">
      <f>X10+X11</f>
    </oc>
    <nc r="X8"/>
  </rcc>
  <rcc rId="11614" sId="6">
    <oc r="Y8">
      <f>Y10+Y11</f>
    </oc>
    <nc r="Y8"/>
  </rcc>
  <rcc rId="11615" sId="6">
    <oc r="Z8">
      <f>Z10+Z11</f>
    </oc>
    <nc r="Z8"/>
  </rcc>
  <rcc rId="11616" sId="6">
    <oc r="AA8">
      <f>AA10+AA11</f>
    </oc>
    <nc r="AA8"/>
  </rcc>
  <rcc rId="11617" sId="6">
    <oc r="AB8">
      <f>AB10+AB11</f>
    </oc>
    <nc r="AB8"/>
  </rcc>
  <rcc rId="11618" sId="6">
    <oc r="AC8">
      <f>AC10+AC11</f>
    </oc>
    <nc r="AC8"/>
  </rcc>
  <rcc rId="11619" sId="6">
    <oc r="AD8">
      <f>AD10+AD11</f>
    </oc>
    <nc r="AD8"/>
  </rcc>
  <rcc rId="11620" sId="6">
    <oc r="AE8">
      <f>AE10+AE11</f>
    </oc>
    <nc r="AE8"/>
  </rcc>
  <rcc rId="11621" sId="6">
    <oc r="AF8">
      <f>AF10+AF11</f>
    </oc>
    <nc r="AF8"/>
  </rcc>
  <rcc rId="11622" sId="6">
    <oc r="AG8">
      <f>AG10+AG11</f>
    </oc>
    <nc r="AG8"/>
  </rcc>
  <rcc rId="11623" sId="6">
    <oc r="C9" t="inlineStr">
      <is>
        <t>федеральный бюджет</t>
      </is>
    </oc>
    <nc r="C9"/>
  </rcc>
  <rcc rId="11624" sId="6">
    <oc r="D9">
      <f>J9+L9+N9+P9+R9+T9+V9+X9+Z9+AB9+AD9+AF9</f>
    </oc>
    <nc r="D9"/>
  </rcc>
  <rcc rId="11625" sId="6">
    <oc r="E9">
      <f>J9</f>
    </oc>
    <nc r="E9"/>
  </rcc>
  <rcc rId="11626" sId="6">
    <oc r="F9">
      <f>G9</f>
    </oc>
    <nc r="F9"/>
  </rcc>
  <rcc rId="11627" sId="6">
    <oc r="G9">
      <f>K9+M9+O9+Q9+S9+U9+W9+Y9+AA9+AC9+AE9+AG9</f>
    </oc>
    <nc r="G9"/>
  </rcc>
  <rcc rId="11628" sId="6">
    <oc r="H9">
      <f>IFERROR(G9/D9*100,0)</f>
    </oc>
    <nc r="H9"/>
  </rcc>
  <rcc rId="11629" sId="6">
    <oc r="I9">
      <f>IFERROR(G9/E9*100,0)</f>
    </oc>
    <nc r="I9"/>
  </rcc>
  <rcc rId="11630" sId="6" numFmtId="4">
    <oc r="J9">
      <v>0</v>
    </oc>
    <nc r="J9"/>
  </rcc>
  <rcc rId="11631" sId="6" numFmtId="4">
    <oc r="K9">
      <v>0</v>
    </oc>
    <nc r="K9"/>
  </rcc>
  <rcc rId="11632" sId="6" numFmtId="4">
    <oc r="L9">
      <v>0</v>
    </oc>
    <nc r="L9"/>
  </rcc>
  <rcc rId="11633" sId="6" numFmtId="4">
    <oc r="M9">
      <v>0</v>
    </oc>
    <nc r="M9"/>
  </rcc>
  <rcc rId="11634" sId="6" numFmtId="4">
    <oc r="N9">
      <v>0</v>
    </oc>
    <nc r="N9"/>
  </rcc>
  <rcc rId="11635" sId="6" numFmtId="4">
    <oc r="O9">
      <v>0</v>
    </oc>
    <nc r="O9"/>
  </rcc>
  <rcc rId="11636" sId="6" numFmtId="4">
    <oc r="P9">
      <v>0</v>
    </oc>
    <nc r="P9"/>
  </rcc>
  <rcc rId="11637" sId="6" numFmtId="4">
    <oc r="Q9">
      <v>0</v>
    </oc>
    <nc r="Q9"/>
  </rcc>
  <rcc rId="11638" sId="6" numFmtId="4">
    <oc r="R9">
      <v>0</v>
    </oc>
    <nc r="R9"/>
  </rcc>
  <rcc rId="11639" sId="6" numFmtId="4">
    <oc r="S9">
      <v>0</v>
    </oc>
    <nc r="S9"/>
  </rcc>
  <rcc rId="11640" sId="6" numFmtId="4">
    <oc r="T9">
      <v>0</v>
    </oc>
    <nc r="T9"/>
  </rcc>
  <rcc rId="11641" sId="6" numFmtId="4">
    <oc r="U9">
      <v>0</v>
    </oc>
    <nc r="U9"/>
  </rcc>
  <rcc rId="11642" sId="6" numFmtId="4">
    <oc r="V9">
      <v>0</v>
    </oc>
    <nc r="V9"/>
  </rcc>
  <rcc rId="11643" sId="6" numFmtId="4">
    <oc r="W9">
      <v>0</v>
    </oc>
    <nc r="W9"/>
  </rcc>
  <rcc rId="11644" sId="6" numFmtId="4">
    <oc r="X9">
      <v>0</v>
    </oc>
    <nc r="X9"/>
  </rcc>
  <rcc rId="11645" sId="6" numFmtId="4">
    <oc r="Y9">
      <v>0</v>
    </oc>
    <nc r="Y9"/>
  </rcc>
  <rcc rId="11646" sId="6" numFmtId="4">
    <oc r="Z9">
      <v>0</v>
    </oc>
    <nc r="Z9"/>
  </rcc>
  <rcc rId="11647" sId="6" numFmtId="4">
    <oc r="AA9">
      <v>0</v>
    </oc>
    <nc r="AA9"/>
  </rcc>
  <rcc rId="11648" sId="6" numFmtId="4">
    <oc r="AB9">
      <v>0</v>
    </oc>
    <nc r="AB9"/>
  </rcc>
  <rcc rId="11649" sId="6" numFmtId="4">
    <oc r="AC9">
      <v>0</v>
    </oc>
    <nc r="AC9"/>
  </rcc>
  <rcc rId="11650" sId="6" numFmtId="4">
    <oc r="AD9">
      <v>0</v>
    </oc>
    <nc r="AD9"/>
  </rcc>
  <rcc rId="11651" sId="6" numFmtId="4">
    <oc r="AE9">
      <v>0</v>
    </oc>
    <nc r="AE9"/>
  </rcc>
  <rcc rId="11652" sId="6" numFmtId="4">
    <oc r="AF9">
      <v>0</v>
    </oc>
    <nc r="AF9"/>
  </rcc>
  <rcc rId="11653" sId="6" numFmtId="4">
    <oc r="AG9">
      <v>0</v>
    </oc>
    <nc r="AG9"/>
  </rcc>
  <rcc rId="11654" sId="6">
    <oc r="C10" t="inlineStr">
      <is>
        <t>бюджет автономного округа</t>
      </is>
    </oc>
    <nc r="C10"/>
  </rcc>
  <rcc rId="11655" sId="6">
    <oc r="D10">
      <f>J10+L10+N10+P10+R10+T10+V10+X10+Z10+AB10+AD10+AF10</f>
    </oc>
    <nc r="D10"/>
  </rcc>
  <rcc rId="11656" sId="6">
    <oc r="E10">
      <f>E15+E40</f>
    </oc>
    <nc r="E10"/>
  </rcc>
  <rcc rId="11657" sId="6">
    <oc r="F10">
      <f>F15+F40</f>
    </oc>
    <nc r="F10"/>
  </rcc>
  <rcc rId="11658" sId="6">
    <oc r="G10">
      <f>K10+M10+O10+Q10+S10+U10+W10+Y10+AA10+AC10+AE10+AG10</f>
    </oc>
    <nc r="G10"/>
  </rcc>
  <rcc rId="11659" sId="6">
    <oc r="H10">
      <f>IFERROR(G10/D10*100,0)</f>
    </oc>
    <nc r="H10"/>
  </rcc>
  <rcc rId="11660" sId="6">
    <oc r="I10">
      <f>IFERROR(G10/E10*100,0)</f>
    </oc>
    <nc r="I10"/>
  </rcc>
  <rcc rId="11661" sId="6">
    <oc r="J10">
      <f>J15+J40</f>
    </oc>
    <nc r="J10"/>
  </rcc>
  <rcc rId="11662" sId="6">
    <oc r="K10">
      <f>K15+K40</f>
    </oc>
    <nc r="K10"/>
  </rcc>
  <rcc rId="11663" sId="6">
    <oc r="L10">
      <f>L15+L40</f>
    </oc>
    <nc r="L10"/>
  </rcc>
  <rcc rId="11664" sId="6">
    <oc r="M10">
      <f>M15+M40</f>
    </oc>
    <nc r="M10"/>
  </rcc>
  <rcc rId="11665" sId="6">
    <oc r="N10">
      <f>N15+N40</f>
    </oc>
    <nc r="N10"/>
  </rcc>
  <rcc rId="11666" sId="6">
    <oc r="O10">
      <f>O15+O40</f>
    </oc>
    <nc r="O10"/>
  </rcc>
  <rcc rId="11667" sId="6">
    <oc r="P10">
      <f>P15+P40</f>
    </oc>
    <nc r="P10"/>
  </rcc>
  <rcc rId="11668" sId="6">
    <oc r="Q10">
      <f>Q15+Q40</f>
    </oc>
    <nc r="Q10"/>
  </rcc>
  <rcc rId="11669" sId="6">
    <oc r="R10">
      <f>R15+R40</f>
    </oc>
    <nc r="R10"/>
  </rcc>
  <rcc rId="11670" sId="6">
    <oc r="S10">
      <f>S15+S40</f>
    </oc>
    <nc r="S10"/>
  </rcc>
  <rcc rId="11671" sId="6">
    <oc r="T10">
      <f>T15+T40</f>
    </oc>
    <nc r="T10"/>
  </rcc>
  <rcc rId="11672" sId="6">
    <oc r="U10">
      <f>U15+U40</f>
    </oc>
    <nc r="U10"/>
  </rcc>
  <rcc rId="11673" sId="6">
    <oc r="V10">
      <f>V15+V40</f>
    </oc>
    <nc r="V10"/>
  </rcc>
  <rcc rId="11674" sId="6">
    <oc r="W10">
      <f>W15+W40</f>
    </oc>
    <nc r="W10"/>
  </rcc>
  <rcc rId="11675" sId="6">
    <oc r="X10">
      <f>X15+X40</f>
    </oc>
    <nc r="X10"/>
  </rcc>
  <rcc rId="11676" sId="6">
    <oc r="Y10">
      <f>Y15+Y40</f>
    </oc>
    <nc r="Y10"/>
  </rcc>
  <rcc rId="11677" sId="6">
    <oc r="Z10">
      <f>Z15+Z40</f>
    </oc>
    <nc r="Z10"/>
  </rcc>
  <rcc rId="11678" sId="6">
    <oc r="AA10">
      <f>AA15+AA40</f>
    </oc>
    <nc r="AA10"/>
  </rcc>
  <rcc rId="11679" sId="6">
    <oc r="AB10">
      <f>AB15+AB40</f>
    </oc>
    <nc r="AB10"/>
  </rcc>
  <rcc rId="11680" sId="6">
    <oc r="AC10">
      <f>AC15+AC40</f>
    </oc>
    <nc r="AC10"/>
  </rcc>
  <rcc rId="11681" sId="6">
    <oc r="AD10">
      <f>AD15+AD40</f>
    </oc>
    <nc r="AD10"/>
  </rcc>
  <rcc rId="11682" sId="6">
    <oc r="AE10">
      <f>AE15+AE40</f>
    </oc>
    <nc r="AE10"/>
  </rcc>
  <rcc rId="11683" sId="6">
    <oc r="AF10">
      <f>AF15+AF40</f>
    </oc>
    <nc r="AF10"/>
  </rcc>
  <rcc rId="11684" sId="6">
    <oc r="AG10">
      <f>AG15+AG40</f>
    </oc>
    <nc r="AG10"/>
  </rcc>
  <rcc rId="11685" sId="6">
    <oc r="C11" t="inlineStr">
      <is>
        <t>бюджет города Когалыма</t>
      </is>
    </oc>
    <nc r="C11"/>
  </rcc>
  <rcc rId="11686" sId="6">
    <oc r="D11">
      <f>J11+L11+N11+P11+R11+T11+V11+X11+Z11+AB11+AD11+AF11</f>
    </oc>
    <nc r="D11"/>
  </rcc>
  <rcc rId="11687" sId="6">
    <oc r="E11">
      <f>E16+E41</f>
    </oc>
    <nc r="E11"/>
  </rcc>
  <rcc rId="11688" sId="6">
    <oc r="F11">
      <f>F16+F41</f>
    </oc>
    <nc r="F11"/>
  </rcc>
  <rcc rId="11689" sId="6">
    <oc r="G11">
      <f>K11+M11+O11+Q11+S11+U11+W11+Y11+AA11+AC11+AE11+AG11</f>
    </oc>
    <nc r="G11"/>
  </rcc>
  <rcc rId="11690" sId="6">
    <oc r="H11">
      <f>IFERROR(G11/D11*100,0)</f>
    </oc>
    <nc r="H11"/>
  </rcc>
  <rcc rId="11691" sId="6">
    <oc r="I11">
      <f>IFERROR(G11/E11*100,0)</f>
    </oc>
    <nc r="I11"/>
  </rcc>
  <rcc rId="11692" sId="6">
    <oc r="J11">
      <f>J16+J41</f>
    </oc>
    <nc r="J11"/>
  </rcc>
  <rcc rId="11693" sId="6">
    <oc r="K11">
      <f>K16+K41</f>
    </oc>
    <nc r="K11"/>
  </rcc>
  <rcc rId="11694" sId="6">
    <oc r="L11">
      <f>L16+L41</f>
    </oc>
    <nc r="L11"/>
  </rcc>
  <rcc rId="11695" sId="6">
    <oc r="M11">
      <f>M16+M41</f>
    </oc>
    <nc r="M11"/>
  </rcc>
  <rcc rId="11696" sId="6">
    <oc r="N11">
      <f>N16+N41</f>
    </oc>
    <nc r="N11"/>
  </rcc>
  <rcc rId="11697" sId="6">
    <oc r="O11">
      <f>O16+O41</f>
    </oc>
    <nc r="O11"/>
  </rcc>
  <rcc rId="11698" sId="6">
    <oc r="P11">
      <f>P16+P41</f>
    </oc>
    <nc r="P11"/>
  </rcc>
  <rcc rId="11699" sId="6">
    <oc r="Q11">
      <f>Q16+Q41</f>
    </oc>
    <nc r="Q11"/>
  </rcc>
  <rcc rId="11700" sId="6">
    <oc r="R11">
      <f>R16+R41</f>
    </oc>
    <nc r="R11"/>
  </rcc>
  <rcc rId="11701" sId="6">
    <oc r="S11">
      <f>S16+S41</f>
    </oc>
    <nc r="S11"/>
  </rcc>
  <rcc rId="11702" sId="6">
    <oc r="T11">
      <f>T16+T41</f>
    </oc>
    <nc r="T11"/>
  </rcc>
  <rcc rId="11703" sId="6">
    <oc r="U11">
      <f>U16+U41</f>
    </oc>
    <nc r="U11"/>
  </rcc>
  <rcc rId="11704" sId="6">
    <oc r="V11">
      <f>V16+V41</f>
    </oc>
    <nc r="V11"/>
  </rcc>
  <rcc rId="11705" sId="6">
    <oc r="W11">
      <f>W16+W41</f>
    </oc>
    <nc r="W11"/>
  </rcc>
  <rcc rId="11706" sId="6">
    <oc r="X11">
      <f>X16+X41</f>
    </oc>
    <nc r="X11"/>
  </rcc>
  <rcc rId="11707" sId="6">
    <oc r="Y11">
      <f>Y16+Y41</f>
    </oc>
    <nc r="Y11"/>
  </rcc>
  <rcc rId="11708" sId="6">
    <oc r="Z11">
      <f>Z16+Z41</f>
    </oc>
    <nc r="Z11"/>
  </rcc>
  <rcc rId="11709" sId="6">
    <oc r="AA11">
      <f>AA16+AA41</f>
    </oc>
    <nc r="AA11"/>
  </rcc>
  <rcc rId="11710" sId="6">
    <oc r="AB11">
      <f>AB16+AB41</f>
    </oc>
    <nc r="AB11"/>
  </rcc>
  <rcc rId="11711" sId="6">
    <oc r="AC11">
      <f>AC16+AC41</f>
    </oc>
    <nc r="AC11"/>
  </rcc>
  <rcc rId="11712" sId="6">
    <oc r="AD11">
      <f>AD16+AD41</f>
    </oc>
    <nc r="AD11"/>
  </rcc>
  <rcc rId="11713" sId="6">
    <oc r="AE11">
      <f>AE16+AE41</f>
    </oc>
    <nc r="AE11"/>
  </rcc>
  <rcc rId="11714" sId="6">
    <oc r="AF11">
      <f>AF16+AF41</f>
    </oc>
    <nc r="AF11"/>
  </rcc>
  <rcc rId="11715" sId="6">
    <oc r="AG11">
      <f>AG16+AG41</f>
    </oc>
    <nc r="AG11"/>
  </rcc>
  <rcc rId="11716" sId="6">
    <oc r="B12" t="inlineStr">
      <is>
        <t>Направление (подпрограмма) «Содействие трудоустройству граждан»</t>
      </is>
    </oc>
    <nc r="B12"/>
  </rcc>
  <rcc rId="11717" sId="6">
    <oc r="A13" t="inlineStr">
      <is>
        <t xml:space="preserve"> 1.1</t>
      </is>
    </oc>
    <nc r="A13"/>
  </rcc>
  <rcc rId="11718" sId="6">
    <oc r="B13" t="inlineStr">
      <is>
        <t>Комплекс процессных мероприятий «Содействие трудоустройству граждан, в том числе граждан с инвалидностью», в том числе:</t>
      </is>
    </oc>
    <nc r="B13"/>
  </rcc>
  <rcc rId="11719" sId="6">
    <oc r="C13" t="inlineStr">
      <is>
        <t>Всего</t>
      </is>
    </oc>
    <nc r="C13"/>
  </rcc>
  <rcc rId="11720" sId="6">
    <oc r="D13">
      <f>D15+D16+D14</f>
    </oc>
    <nc r="D13"/>
  </rcc>
  <rcc rId="11721" sId="6">
    <oc r="E13">
      <f>E15+E16+E14</f>
    </oc>
    <nc r="E13"/>
  </rcc>
  <rcc rId="11722" sId="6">
    <oc r="F13">
      <f>F15+F16+F14</f>
    </oc>
    <nc r="F13"/>
  </rcc>
  <rcc rId="11723" sId="6">
    <oc r="G13">
      <f>G15+G16+G14</f>
    </oc>
    <nc r="G13"/>
  </rcc>
  <rcc rId="11724" sId="6">
    <oc r="H13">
      <f>IFERROR(G13/D13*100,0)</f>
    </oc>
    <nc r="H13"/>
  </rcc>
  <rcc rId="11725" sId="6">
    <oc r="I13">
      <f>IFERROR(G13/E13*100,0)</f>
    </oc>
    <nc r="I13"/>
  </rcc>
  <rcc rId="11726" sId="6">
    <oc r="J13">
      <f>J15+J16+J14</f>
    </oc>
    <nc r="J13"/>
  </rcc>
  <rcc rId="11727" sId="6">
    <oc r="K13">
      <f>K15+K16+K14</f>
    </oc>
    <nc r="K13"/>
  </rcc>
  <rcc rId="11728" sId="6">
    <oc r="L13">
      <f>L15+L16+L14</f>
    </oc>
    <nc r="L13"/>
  </rcc>
  <rcc rId="11729" sId="6">
    <oc r="M13">
      <f>M15+M16+M14</f>
    </oc>
    <nc r="M13"/>
  </rcc>
  <rcc rId="11730" sId="6">
    <oc r="N13">
      <f>N15+N16+N14</f>
    </oc>
    <nc r="N13"/>
  </rcc>
  <rcc rId="11731" sId="6">
    <oc r="O13">
      <f>O15+O16+O14</f>
    </oc>
    <nc r="O13"/>
  </rcc>
  <rcc rId="11732" sId="6">
    <oc r="P13">
      <f>P15+P16+P14</f>
    </oc>
    <nc r="P13"/>
  </rcc>
  <rcc rId="11733" sId="6">
    <oc r="Q13">
      <f>Q15+Q16+Q14</f>
    </oc>
    <nc r="Q13"/>
  </rcc>
  <rcc rId="11734" sId="6">
    <oc r="R13">
      <f>R15+R16+R14</f>
    </oc>
    <nc r="R13"/>
  </rcc>
  <rcc rId="11735" sId="6">
    <oc r="S13">
      <f>S15+S16+S14</f>
    </oc>
    <nc r="S13"/>
  </rcc>
  <rcc rId="11736" sId="6">
    <oc r="T13">
      <f>T15+T16+T14</f>
    </oc>
    <nc r="T13"/>
  </rcc>
  <rcc rId="11737" sId="6">
    <oc r="U13">
      <f>U15+U16+U14</f>
    </oc>
    <nc r="U13"/>
  </rcc>
  <rcc rId="11738" sId="6">
    <oc r="V13">
      <f>V15+V16+V14</f>
    </oc>
    <nc r="V13"/>
  </rcc>
  <rcc rId="11739" sId="6">
    <oc r="W13">
      <f>W15+W16+W14</f>
    </oc>
    <nc r="W13"/>
  </rcc>
  <rcc rId="11740" sId="6">
    <oc r="X13">
      <f>X15+X16+X14</f>
    </oc>
    <nc r="X13"/>
  </rcc>
  <rcc rId="11741" sId="6">
    <oc r="Y13">
      <f>Y15+Y16+Y14</f>
    </oc>
    <nc r="Y13"/>
  </rcc>
  <rcc rId="11742" sId="6">
    <oc r="Z13">
      <f>Z15+Z16+Z14</f>
    </oc>
    <nc r="Z13"/>
  </rcc>
  <rcc rId="11743" sId="6">
    <oc r="AA13">
      <f>AA15+AA16+AA14</f>
    </oc>
    <nc r="AA13"/>
  </rcc>
  <rcc rId="11744" sId="6">
    <oc r="AB13">
      <f>AB15+AB16+AB14</f>
    </oc>
    <nc r="AB13"/>
  </rcc>
  <rcc rId="11745" sId="6">
    <oc r="AC13">
      <f>AC15+AC16+AC14</f>
    </oc>
    <nc r="AC13"/>
  </rcc>
  <rcc rId="11746" sId="6">
    <oc r="AD13">
      <f>AD15+AD16+AD14</f>
    </oc>
    <nc r="AD13"/>
  </rcc>
  <rcc rId="11747" sId="6">
    <oc r="AE13">
      <f>AE15+AE16+AE14</f>
    </oc>
    <nc r="AE13"/>
  </rcc>
  <rcc rId="11748" sId="6">
    <oc r="AF13">
      <f>AF15+AF16+AF14</f>
    </oc>
    <nc r="AF13"/>
  </rcc>
  <rcc rId="11749" sId="6">
    <oc r="AG13">
      <f>AG15+AG16+AG14</f>
    </oc>
    <nc r="AG13"/>
  </rcc>
  <rcc rId="11750" sId="6">
    <oc r="C14" t="inlineStr">
      <is>
        <t>федеральный бюджет</t>
      </is>
    </oc>
    <nc r="C14"/>
  </rcc>
  <rcc rId="11751" sId="6">
    <oc r="D14">
      <f>SUM(J14,L14,N14,P14,R14,T14,V14,X14,Z14,AB14,AD14,AF14)</f>
    </oc>
    <nc r="D14"/>
  </rcc>
  <rcc rId="11752" sId="6">
    <oc r="E14">
      <f>J14</f>
    </oc>
    <nc r="E14"/>
  </rcc>
  <rcc rId="11753" sId="6">
    <oc r="F14">
      <f>G14</f>
    </oc>
    <nc r="F14"/>
  </rcc>
  <rcc rId="11754" sId="6">
    <oc r="G14">
      <f>SUM(K14,M14,O14,Q14,S14,U14,W14,Y14,AA14,AC14,AE14,AG14)</f>
    </oc>
    <nc r="G14"/>
  </rcc>
  <rcc rId="11755" sId="6">
    <oc r="H14">
      <f>IFERROR(G14/D14*100,0)</f>
    </oc>
    <nc r="H14"/>
  </rcc>
  <rcc rId="11756" sId="6">
    <oc r="I14">
      <f>IFERROR(G14/E14*100,0)</f>
    </oc>
    <nc r="I14"/>
  </rcc>
  <rcc rId="11757" sId="6">
    <oc r="J14">
      <f>J18</f>
    </oc>
    <nc r="J14"/>
  </rcc>
  <rcc rId="11758" sId="6">
    <oc r="K14">
      <f>K18</f>
    </oc>
    <nc r="K14"/>
  </rcc>
  <rcc rId="11759" sId="6">
    <oc r="L14">
      <f>L18</f>
    </oc>
    <nc r="L14"/>
  </rcc>
  <rcc rId="11760" sId="6">
    <oc r="M14">
      <f>M18</f>
    </oc>
    <nc r="M14"/>
  </rcc>
  <rcc rId="11761" sId="6">
    <oc r="N14">
      <f>N18</f>
    </oc>
    <nc r="N14"/>
  </rcc>
  <rcc rId="11762" sId="6">
    <oc r="O14">
      <f>O18</f>
    </oc>
    <nc r="O14"/>
  </rcc>
  <rcc rId="11763" sId="6">
    <oc r="P14">
      <f>P18</f>
    </oc>
    <nc r="P14"/>
  </rcc>
  <rcc rId="11764" sId="6">
    <oc r="Q14">
      <f>Q18</f>
    </oc>
    <nc r="Q14"/>
  </rcc>
  <rcc rId="11765" sId="6">
    <oc r="R14">
      <f>R18</f>
    </oc>
    <nc r="R14"/>
  </rcc>
  <rcc rId="11766" sId="6">
    <oc r="S14">
      <f>S18</f>
    </oc>
    <nc r="S14"/>
  </rcc>
  <rcc rId="11767" sId="6">
    <oc r="T14">
      <f>T18</f>
    </oc>
    <nc r="T14"/>
  </rcc>
  <rcc rId="11768" sId="6">
    <oc r="U14">
      <f>U18</f>
    </oc>
    <nc r="U14"/>
  </rcc>
  <rcc rId="11769" sId="6">
    <oc r="V14">
      <f>V18</f>
    </oc>
    <nc r="V14"/>
  </rcc>
  <rcc rId="11770" sId="6">
    <oc r="W14">
      <f>W18</f>
    </oc>
    <nc r="W14"/>
  </rcc>
  <rcc rId="11771" sId="6">
    <oc r="X14">
      <f>X18</f>
    </oc>
    <nc r="X14"/>
  </rcc>
  <rcc rId="11772" sId="6">
    <oc r="Y14">
      <f>Y18</f>
    </oc>
    <nc r="Y14"/>
  </rcc>
  <rcc rId="11773" sId="6">
    <oc r="Z14">
      <f>Z18</f>
    </oc>
    <nc r="Z14"/>
  </rcc>
  <rcc rId="11774" sId="6">
    <oc r="AA14">
      <f>AA18</f>
    </oc>
    <nc r="AA14"/>
  </rcc>
  <rcc rId="11775" sId="6">
    <oc r="AB14">
      <f>AB18</f>
    </oc>
    <nc r="AB14"/>
  </rcc>
  <rcc rId="11776" sId="6">
    <oc r="AC14">
      <f>AC18</f>
    </oc>
    <nc r="AC14"/>
  </rcc>
  <rcc rId="11777" sId="6">
    <oc r="AD14">
      <f>AD18</f>
    </oc>
    <nc r="AD14"/>
  </rcc>
  <rcc rId="11778" sId="6">
    <oc r="AE14">
      <f>AE18</f>
    </oc>
    <nc r="AE14"/>
  </rcc>
  <rcc rId="11779" sId="6">
    <oc r="AF14">
      <f>AF18</f>
    </oc>
    <nc r="AF14"/>
  </rcc>
  <rcc rId="11780" sId="6">
    <oc r="AG14">
      <f>AG18</f>
    </oc>
    <nc r="AG14"/>
  </rcc>
  <rcc rId="11781" sId="6">
    <oc r="C15" t="inlineStr">
      <is>
        <t>бюджет автономного округа</t>
      </is>
    </oc>
    <nc r="C15"/>
  </rcc>
  <rcc rId="11782" sId="6">
    <oc r="D15">
      <f>SUM(J15,L15,N15,P15,R15,T15,V15,X15,Z15,AB15,AD15,AF15)</f>
    </oc>
    <nc r="D15"/>
  </rcc>
  <rcc rId="11783" sId="6">
    <oc r="E15">
      <f>E19+E23+E27+E35</f>
    </oc>
    <nc r="E15"/>
  </rcc>
  <rcc rId="11784" sId="6">
    <oc r="F15">
      <f>F19+F23+F27+F35</f>
    </oc>
    <nc r="F15"/>
  </rcc>
  <rcc rId="11785" sId="6">
    <oc r="G15">
      <f>SUM(K15,M15,O15,Q15,S15,U15,W15,Y15,AA15,AC15,AE15,AG15)</f>
    </oc>
    <nc r="G15"/>
  </rcc>
  <rcc rId="11786" sId="6">
    <oc r="H15">
      <f>IFERROR(G15/D15*100,0)</f>
    </oc>
    <nc r="H15"/>
  </rcc>
  <rcc rId="11787" sId="6">
    <oc r="I15">
      <f>IFERROR(G15/E15*100,0)</f>
    </oc>
    <nc r="I15"/>
  </rcc>
  <rcc rId="11788" sId="6">
    <oc r="J15">
      <f>J19+J23+J27+J35</f>
    </oc>
    <nc r="J15"/>
  </rcc>
  <rcc rId="11789" sId="6">
    <oc r="K15">
      <f>K19+K23+K27+K35</f>
    </oc>
    <nc r="K15"/>
  </rcc>
  <rcc rId="11790" sId="6">
    <oc r="L15">
      <f>L19+L23+L27+L35</f>
    </oc>
    <nc r="L15"/>
  </rcc>
  <rcc rId="11791" sId="6">
    <oc r="M15">
      <f>M19+M23+M27+M35</f>
    </oc>
    <nc r="M15"/>
  </rcc>
  <rcc rId="11792" sId="6">
    <oc r="N15">
      <f>N19+N23+N27+N35</f>
    </oc>
    <nc r="N15"/>
  </rcc>
  <rcc rId="11793" sId="6">
    <oc r="O15">
      <f>O19+O23+O27+O35</f>
    </oc>
    <nc r="O15"/>
  </rcc>
  <rcc rId="11794" sId="6">
    <oc r="P15">
      <f>P19+P23+P27+P35</f>
    </oc>
    <nc r="P15"/>
  </rcc>
  <rcc rId="11795" sId="6">
    <oc r="Q15">
      <f>Q19+Q23+Q27+Q35</f>
    </oc>
    <nc r="Q15"/>
  </rcc>
  <rcc rId="11796" sId="6">
    <oc r="R15">
      <f>R19+R23+R27+R35</f>
    </oc>
    <nc r="R15"/>
  </rcc>
  <rcc rId="11797" sId="6">
    <oc r="S15">
      <f>S19+S23+S27+S35</f>
    </oc>
    <nc r="S15"/>
  </rcc>
  <rcc rId="11798" sId="6">
    <oc r="T15">
      <f>T19+T23+T27+T35</f>
    </oc>
    <nc r="T15"/>
  </rcc>
  <rcc rId="11799" sId="6">
    <oc r="U15">
      <f>U19+U23+U27+U35</f>
    </oc>
    <nc r="U15"/>
  </rcc>
  <rcc rId="11800" sId="6">
    <oc r="V15">
      <f>V19+V23+V27+V35</f>
    </oc>
    <nc r="V15"/>
  </rcc>
  <rcc rId="11801" sId="6">
    <oc r="W15">
      <f>W19+W23+W27+W35</f>
    </oc>
    <nc r="W15"/>
  </rcc>
  <rcc rId="11802" sId="6">
    <oc r="X15">
      <f>X19+X23+X27+X35</f>
    </oc>
    <nc r="X15"/>
  </rcc>
  <rcc rId="11803" sId="6">
    <oc r="Y15">
      <f>Y19+Y23+Y27+Y35</f>
    </oc>
    <nc r="Y15"/>
  </rcc>
  <rcc rId="11804" sId="6">
    <oc r="Z15">
      <f>Z19+Z23+Z27+Z35</f>
    </oc>
    <nc r="Z15"/>
  </rcc>
  <rcc rId="11805" sId="6">
    <oc r="AA15">
      <f>AA19+AA23+AA27+AA35</f>
    </oc>
    <nc r="AA15"/>
  </rcc>
  <rcc rId="11806" sId="6">
    <oc r="AB15">
      <f>AB19+AB23+AB27+AB35</f>
    </oc>
    <nc r="AB15"/>
  </rcc>
  <rcc rId="11807" sId="6">
    <oc r="AC15">
      <f>AC19+AC23+AC27+AC35</f>
    </oc>
    <nc r="AC15"/>
  </rcc>
  <rcc rId="11808" sId="6">
    <oc r="AD15">
      <f>AD19+AD23+AD27+AD35</f>
    </oc>
    <nc r="AD15"/>
  </rcc>
  <rcc rId="11809" sId="6">
    <oc r="AE15">
      <f>AE19+AE23+AE27+AE35</f>
    </oc>
    <nc r="AE15"/>
  </rcc>
  <rcc rId="11810" sId="6">
    <oc r="AF15">
      <f>AF19+AF23+AF27+AF35</f>
    </oc>
    <nc r="AF15"/>
  </rcc>
  <rcc rId="11811" sId="6">
    <oc r="AG15">
      <f>AG19+AG23+AG27+AG35</f>
    </oc>
    <nc r="AG15"/>
  </rcc>
  <rcc rId="11812" sId="6">
    <oc r="C16" t="inlineStr">
      <is>
        <t>бюджет города Когалыма</t>
      </is>
    </oc>
    <nc r="C16"/>
  </rcc>
  <rcc rId="11813" sId="6">
    <oc r="D16">
      <f>SUM(J16,L16,N16,P16,R16,T16,V16,X16,Z16,AB16,AD16,AF16)</f>
    </oc>
    <nc r="D16"/>
  </rcc>
  <rcc rId="11814" sId="6">
    <oc r="E16">
      <f>E20+E24+E28+E32</f>
    </oc>
    <nc r="E16"/>
  </rcc>
  <rcc rId="11815" sId="6">
    <oc r="F16">
      <f>F20+F24+F28+F32</f>
    </oc>
    <nc r="F16"/>
  </rcc>
  <rcc rId="11816" sId="6">
    <oc r="G16">
      <f>SUM(K16,M16,O16,Q16,S16,U16,W16,Y16,AA16,AC16,AE16,AG16)</f>
    </oc>
    <nc r="G16"/>
  </rcc>
  <rcc rId="11817" sId="6">
    <oc r="H16">
      <f>IFERROR(G16/D16*100,0)</f>
    </oc>
    <nc r="H16"/>
  </rcc>
  <rcc rId="11818" sId="6">
    <oc r="I16">
      <f>IFERROR(G16/E16*100,0)</f>
    </oc>
    <nc r="I16"/>
  </rcc>
  <rcc rId="11819" sId="6">
    <oc r="J16">
      <f>J20+J24+J28+J32</f>
    </oc>
    <nc r="J16"/>
  </rcc>
  <rcc rId="11820" sId="6">
    <oc r="K16">
      <f>K20+K24+K28+K32</f>
    </oc>
    <nc r="K16"/>
  </rcc>
  <rcc rId="11821" sId="6">
    <oc r="L16">
      <f>L20+L24+L28+L32</f>
    </oc>
    <nc r="L16"/>
  </rcc>
  <rcc rId="11822" sId="6">
    <oc r="M16">
      <f>M20+M24+M28+M32</f>
    </oc>
    <nc r="M16"/>
  </rcc>
  <rcc rId="11823" sId="6">
    <oc r="N16">
      <f>N20+N24+N28+N32</f>
    </oc>
    <nc r="N16"/>
  </rcc>
  <rcc rId="11824" sId="6">
    <oc r="O16">
      <f>O20+O24+O28+O32</f>
    </oc>
    <nc r="O16"/>
  </rcc>
  <rcc rId="11825" sId="6">
    <oc r="P16">
      <f>P20+P24+P28+P32</f>
    </oc>
    <nc r="P16"/>
  </rcc>
  <rcc rId="11826" sId="6">
    <oc r="Q16">
      <f>Q20+Q24+Q28+Q32</f>
    </oc>
    <nc r="Q16"/>
  </rcc>
  <rcc rId="11827" sId="6">
    <oc r="R16">
      <f>R20+R24+R28+R32</f>
    </oc>
    <nc r="R16"/>
  </rcc>
  <rcc rId="11828" sId="6">
    <oc r="S16">
      <f>S20+S24+S28+S32</f>
    </oc>
    <nc r="S16"/>
  </rcc>
  <rcc rId="11829" sId="6">
    <oc r="T16">
      <f>T20+T24+T28+T32</f>
    </oc>
    <nc r="T16"/>
  </rcc>
  <rcc rId="11830" sId="6">
    <oc r="U16">
      <f>U20+U24+U28+U32</f>
    </oc>
    <nc r="U16"/>
  </rcc>
  <rcc rId="11831" sId="6">
    <oc r="V16">
      <f>V20+V24+V28+V32</f>
    </oc>
    <nc r="V16"/>
  </rcc>
  <rcc rId="11832" sId="6">
    <oc r="W16">
      <f>W20+W24+W28+W32</f>
    </oc>
    <nc r="W16"/>
  </rcc>
  <rcc rId="11833" sId="6">
    <oc r="X16">
      <f>X20+X24+X28+X32</f>
    </oc>
    <nc r="X16"/>
  </rcc>
  <rcc rId="11834" sId="6">
    <oc r="Y16">
      <f>Y20+Y24+Y28+Y32</f>
    </oc>
    <nc r="Y16"/>
  </rcc>
  <rcc rId="11835" sId="6">
    <oc r="Z16">
      <f>Z20+Z24+Z28+Z32</f>
    </oc>
    <nc r="Z16"/>
  </rcc>
  <rcc rId="11836" sId="6">
    <oc r="AA16">
      <f>AA20+AA24+AA28+AA32</f>
    </oc>
    <nc r="AA16"/>
  </rcc>
  <rcc rId="11837" sId="6">
    <oc r="AB16">
      <f>AB20+AB24+AB28+AB32</f>
    </oc>
    <nc r="AB16"/>
  </rcc>
  <rcc rId="11838" sId="6">
    <oc r="AC16">
      <f>AC20+AC24+AC28+AC32</f>
    </oc>
    <nc r="AC16"/>
  </rcc>
  <rcc rId="11839" sId="6">
    <oc r="AD16">
      <f>AD20+AD24+AD28+AD32</f>
    </oc>
    <nc r="AD16"/>
  </rcc>
  <rcc rId="11840" sId="6">
    <oc r="AE16">
      <f>AE20+AE24+AE28+AE32</f>
    </oc>
    <nc r="AE16"/>
  </rcc>
  <rcc rId="11841" sId="6">
    <oc r="AF16">
      <f>AF20+AF24+AF28+AF32</f>
    </oc>
    <nc r="AF16"/>
  </rcc>
  <rcc rId="11842" sId="6">
    <oc r="AG16">
      <f>AG20+AG24+AG28+AG32</f>
    </oc>
    <nc r="AG16"/>
  </rcc>
  <rcc rId="11843" sId="6">
    <oc r="B17" t="inlineStr">
      <is>
        <t>1. Оказано содействие в организации оплачиваемых общественных работ для не занятых трудовой деятельностью и безработных граждан</t>
      </is>
    </oc>
    <nc r="B17"/>
  </rcc>
  <rcc rId="11844" sId="6">
    <oc r="C17" t="inlineStr">
      <is>
        <t>Всего</t>
      </is>
    </oc>
    <nc r="C17"/>
  </rcc>
  <rcc rId="11845" sId="6">
    <oc r="D17">
      <f>D19+D20+D18</f>
    </oc>
    <nc r="D17"/>
  </rcc>
  <rcc rId="11846" sId="6">
    <oc r="E17">
      <f>E19+E20+E18</f>
    </oc>
    <nc r="E17"/>
  </rcc>
  <rcc rId="11847" sId="6">
    <oc r="F17">
      <f>F19+F20+F18</f>
    </oc>
    <nc r="F17"/>
  </rcc>
  <rcc rId="11848" sId="6">
    <oc r="G17">
      <f>G19+G20+G18</f>
    </oc>
    <nc r="G17"/>
  </rcc>
  <rcc rId="11849" sId="6">
    <oc r="H17">
      <f>IFERROR(G17/D17*100,0)</f>
    </oc>
    <nc r="H17"/>
  </rcc>
  <rcc rId="11850" sId="6">
    <oc r="I17">
      <f>IFERROR(G17/E17*100,0)</f>
    </oc>
    <nc r="I17"/>
  </rcc>
  <rcc rId="11851" sId="6">
    <oc r="J17">
      <f>J19+J20+J18</f>
    </oc>
    <nc r="J17"/>
  </rcc>
  <rcc rId="11852" sId="6">
    <oc r="K17">
      <f>K19+K20+K18</f>
    </oc>
    <nc r="K17"/>
  </rcc>
  <rcc rId="11853" sId="6">
    <oc r="L17">
      <f>L19+L20+L18</f>
    </oc>
    <nc r="L17"/>
  </rcc>
  <rcc rId="11854" sId="6">
    <oc r="M17">
      <f>M19+M20+M18</f>
    </oc>
    <nc r="M17"/>
  </rcc>
  <rcc rId="11855" sId="6">
    <oc r="N17">
      <f>N19+N20+N18</f>
    </oc>
    <nc r="N17"/>
  </rcc>
  <rcc rId="11856" sId="6">
    <oc r="O17">
      <f>O19+O20+O18</f>
    </oc>
    <nc r="O17"/>
  </rcc>
  <rcc rId="11857" sId="6">
    <oc r="P17">
      <f>P19+P20+P18</f>
    </oc>
    <nc r="P17"/>
  </rcc>
  <rcc rId="11858" sId="6">
    <oc r="Q17">
      <f>Q19+Q20+Q18</f>
    </oc>
    <nc r="Q17"/>
  </rcc>
  <rcc rId="11859" sId="6">
    <oc r="R17">
      <f>R19+R20+R18</f>
    </oc>
    <nc r="R17"/>
  </rcc>
  <rcc rId="11860" sId="6">
    <oc r="S17">
      <f>S19+S20+S18</f>
    </oc>
    <nc r="S17"/>
  </rcc>
  <rcc rId="11861" sId="6">
    <oc r="T17">
      <f>T19+T20+T18</f>
    </oc>
    <nc r="T17"/>
  </rcc>
  <rcc rId="11862" sId="6">
    <oc r="U17">
      <f>U19+U20+U18</f>
    </oc>
    <nc r="U17"/>
  </rcc>
  <rcc rId="11863" sId="6">
    <oc r="V17">
      <f>V19+V20+V18</f>
    </oc>
    <nc r="V17"/>
  </rcc>
  <rcc rId="11864" sId="6">
    <oc r="W17">
      <f>W19+W20+W18</f>
    </oc>
    <nc r="W17"/>
  </rcc>
  <rcc rId="11865" sId="6">
    <oc r="X17">
      <f>X19+X20+X18</f>
    </oc>
    <nc r="X17"/>
  </rcc>
  <rcc rId="11866" sId="6">
    <oc r="Y17">
      <f>Y19+Y20+Y18</f>
    </oc>
    <nc r="Y17"/>
  </rcc>
  <rcc rId="11867" sId="6">
    <oc r="Z17">
      <f>Z19+Z20+Z18</f>
    </oc>
    <nc r="Z17"/>
  </rcc>
  <rcc rId="11868" sId="6">
    <oc r="AA17">
      <f>AA19+AA20+AA18</f>
    </oc>
    <nc r="AA17"/>
  </rcc>
  <rcc rId="11869" sId="6">
    <oc r="AB17">
      <f>AB19+AB20+AB18</f>
    </oc>
    <nc r="AB17"/>
  </rcc>
  <rcc rId="11870" sId="6">
    <oc r="AC17">
      <f>AC19+AC20+AC18</f>
    </oc>
    <nc r="AC17"/>
  </rcc>
  <rcc rId="11871" sId="6">
    <oc r="AD17">
      <f>AD19+AD20+AD18</f>
    </oc>
    <nc r="AD17"/>
  </rcc>
  <rcc rId="11872" sId="6">
    <oc r="AE17">
      <f>AE19+AE20+AE18</f>
    </oc>
    <nc r="AE17"/>
  </rcc>
  <rcc rId="11873" sId="6">
    <oc r="AF17">
      <f>AF19+AF20+AF18</f>
    </oc>
    <nc r="AF17"/>
  </rcc>
  <rcc rId="11874" sId="6">
    <oc r="AG17">
      <f>AG19+AG20+AG18</f>
    </oc>
    <nc r="AG17"/>
  </rcc>
  <rcc rId="11875" sId="6">
    <oc r="C18" t="inlineStr">
      <is>
        <t>федеральный бюджет</t>
      </is>
    </oc>
    <nc r="C18"/>
  </rcc>
  <rcc rId="11876" sId="6">
    <oc r="D18">
      <f>SUM(J18,L18,N18,P18,R18,T18,V18,X18,Z18,AB18,AD18,AF18)</f>
    </oc>
    <nc r="D18"/>
  </rcc>
  <rcc rId="11877" sId="6">
    <oc r="E18">
      <f>J18</f>
    </oc>
    <nc r="E18"/>
  </rcc>
  <rcc rId="11878" sId="6">
    <oc r="F18">
      <f>G18</f>
    </oc>
    <nc r="F18"/>
  </rcc>
  <rcc rId="11879" sId="6">
    <oc r="G18">
      <f>SUM(K18,M18,O18,Q18,S18,U18,W18,Y18,AA18,AC18,AE18,AG18)</f>
    </oc>
    <nc r="G18"/>
  </rcc>
  <rcc rId="11880" sId="6">
    <oc r="H18">
      <f>IFERROR(G18/D18*100,0)</f>
    </oc>
    <nc r="H18"/>
  </rcc>
  <rcc rId="11881" sId="6">
    <oc r="I18">
      <f>IFERROR(G18/E18*100,0)</f>
    </oc>
    <nc r="I18"/>
  </rcc>
  <rcc rId="11882" sId="6" numFmtId="4">
    <oc r="J18">
      <v>0</v>
    </oc>
    <nc r="J18"/>
  </rcc>
  <rcc rId="11883" sId="6" numFmtId="4">
    <oc r="K18">
      <v>0</v>
    </oc>
    <nc r="K18"/>
  </rcc>
  <rcc rId="11884" sId="6" numFmtId="4">
    <oc r="L18">
      <v>0</v>
    </oc>
    <nc r="L18"/>
  </rcc>
  <rcc rId="11885" sId="6" numFmtId="4">
    <oc r="M18">
      <v>0</v>
    </oc>
    <nc r="M18"/>
  </rcc>
  <rcc rId="11886" sId="6" numFmtId="4">
    <oc r="N18">
      <v>0</v>
    </oc>
    <nc r="N18"/>
  </rcc>
  <rcc rId="11887" sId="6" numFmtId="4">
    <oc r="O18">
      <v>0</v>
    </oc>
    <nc r="O18"/>
  </rcc>
  <rcc rId="11888" sId="6" numFmtId="4">
    <oc r="P18">
      <v>0</v>
    </oc>
    <nc r="P18"/>
  </rcc>
  <rcc rId="11889" sId="6" numFmtId="4">
    <oc r="Q18">
      <v>0</v>
    </oc>
    <nc r="Q18"/>
  </rcc>
  <rcc rId="11890" sId="6" numFmtId="4">
    <oc r="R18">
      <v>0</v>
    </oc>
    <nc r="R18"/>
  </rcc>
  <rcc rId="11891" sId="6" numFmtId="4">
    <oc r="S18">
      <v>0</v>
    </oc>
    <nc r="S18"/>
  </rcc>
  <rcc rId="11892" sId="6" numFmtId="4">
    <oc r="T18">
      <v>0</v>
    </oc>
    <nc r="T18"/>
  </rcc>
  <rcc rId="11893" sId="6" numFmtId="4">
    <oc r="U18">
      <v>0</v>
    </oc>
    <nc r="U18"/>
  </rcc>
  <rcc rId="11894" sId="6" numFmtId="4">
    <oc r="V18">
      <v>0</v>
    </oc>
    <nc r="V18"/>
  </rcc>
  <rcc rId="11895" sId="6" numFmtId="4">
    <oc r="W18">
      <v>0</v>
    </oc>
    <nc r="W18"/>
  </rcc>
  <rcc rId="11896" sId="6" numFmtId="4">
    <oc r="X18">
      <v>0</v>
    </oc>
    <nc r="X18"/>
  </rcc>
  <rcc rId="11897" sId="6" numFmtId="4">
    <oc r="Y18">
      <v>0</v>
    </oc>
    <nc r="Y18"/>
  </rcc>
  <rcc rId="11898" sId="6" numFmtId="4">
    <oc r="Z18">
      <v>0</v>
    </oc>
    <nc r="Z18"/>
  </rcc>
  <rcc rId="11899" sId="6" numFmtId="4">
    <oc r="AA18">
      <v>0</v>
    </oc>
    <nc r="AA18"/>
  </rcc>
  <rcc rId="11900" sId="6" numFmtId="4">
    <oc r="AB18">
      <v>0</v>
    </oc>
    <nc r="AB18"/>
  </rcc>
  <rcc rId="11901" sId="6" numFmtId="4">
    <oc r="AC18">
      <v>0</v>
    </oc>
    <nc r="AC18"/>
  </rcc>
  <rcc rId="11902" sId="6" numFmtId="4">
    <oc r="AD18">
      <v>0</v>
    </oc>
    <nc r="AD18"/>
  </rcc>
  <rcc rId="11903" sId="6" numFmtId="4">
    <oc r="AE18">
      <v>0</v>
    </oc>
    <nc r="AE18"/>
  </rcc>
  <rcc rId="11904" sId="6" numFmtId="4">
    <oc r="AF18">
      <v>0</v>
    </oc>
    <nc r="AF18"/>
  </rcc>
  <rcc rId="11905" sId="6" numFmtId="4">
    <oc r="AG18">
      <v>0</v>
    </oc>
    <nc r="AG18"/>
  </rcc>
  <rcc rId="11906" sId="6">
    <oc r="C19" t="inlineStr">
      <is>
        <t>бюджет автономного округа</t>
      </is>
    </oc>
    <nc r="C19"/>
  </rcc>
  <rcc rId="11907" sId="6">
    <oc r="D19">
      <f>SUM(J19,L19,N19,P19,R19,T19,V19,X19,Z19,AB19,AD19,AF19)</f>
    </oc>
    <nc r="D19"/>
  </rcc>
  <rcc rId="11908" sId="6">
    <oc r="E19">
      <f>J19+L19+N19</f>
    </oc>
    <nc r="E19"/>
  </rcc>
  <rcc rId="11909" sId="6" numFmtId="4">
    <oc r="F19">
      <v>60.211260000000003</v>
    </oc>
    <nc r="F19"/>
  </rcc>
  <rcc rId="11910" sId="6">
    <oc r="G19">
      <f>SUM(K19,M19,O19,Q19,S19,U19,W19,Y19,AA19,AC19,AE19,AG19)</f>
    </oc>
    <nc r="G19"/>
  </rcc>
  <rcc rId="11911" sId="6">
    <oc r="H19">
      <f>IFERROR(G19/D19*100,0)</f>
    </oc>
    <nc r="H19"/>
  </rcc>
  <rcc rId="11912" sId="6">
    <oc r="I19">
      <f>IFERROR(G19/E19*100,0)</f>
    </oc>
    <nc r="I19"/>
  </rcc>
  <rcc rId="11913" sId="6" numFmtId="4">
    <oc r="J19">
      <v>14.7</v>
    </oc>
    <nc r="J19"/>
  </rcc>
  <rcc rId="11914" sId="6" numFmtId="4">
    <oc r="K19">
      <v>0</v>
    </oc>
    <nc r="K19"/>
  </rcc>
  <rcc rId="11915" sId="6" numFmtId="4">
    <oc r="L19">
      <v>64.61</v>
    </oc>
    <nc r="L19"/>
  </rcc>
  <rcc rId="11916" sId="6" numFmtId="4">
    <oc r="M19">
      <v>20.3</v>
    </oc>
    <nc r="M19"/>
  </rcc>
  <rcc rId="11917" sId="6" numFmtId="4">
    <oc r="N19">
      <v>67.69</v>
    </oc>
    <nc r="N19"/>
  </rcc>
  <rcc rId="11918" sId="6" numFmtId="4">
    <oc r="O19">
      <v>39.909999999999997</v>
    </oc>
    <nc r="O19"/>
  </rcc>
  <rcc rId="11919" sId="6" numFmtId="4">
    <oc r="P19">
      <v>64.900000000000006</v>
    </oc>
    <nc r="P19"/>
  </rcc>
  <rcc rId="11920" sId="6" numFmtId="4">
    <oc r="Q19">
      <v>0</v>
    </oc>
    <nc r="Q19"/>
  </rcc>
  <rcc rId="11921" sId="6" numFmtId="4">
    <oc r="R19">
      <v>64.900000000000006</v>
    </oc>
    <nc r="R19"/>
  </rcc>
  <rcc rId="11922" sId="6" numFmtId="4">
    <oc r="S19">
      <v>0</v>
    </oc>
    <nc r="S19"/>
  </rcc>
  <rcc rId="11923" sId="6" numFmtId="4">
    <oc r="T19">
      <v>64.900000000000006</v>
    </oc>
    <nc r="T19"/>
  </rcc>
  <rcc rId="11924" sId="6" numFmtId="4">
    <oc r="U19">
      <v>0</v>
    </oc>
    <nc r="U19"/>
  </rcc>
  <rcc rId="11925" sId="6" numFmtId="4">
    <oc r="V19">
      <v>64.900000000000006</v>
    </oc>
    <nc r="V19"/>
  </rcc>
  <rcc rId="11926" sId="6" numFmtId="4">
    <oc r="W19">
      <v>0</v>
    </oc>
    <nc r="W19"/>
  </rcc>
  <rcc rId="11927" sId="6" numFmtId="4">
    <oc r="X19">
      <v>15.1</v>
    </oc>
    <nc r="X19"/>
  </rcc>
  <rcc rId="11928" sId="6" numFmtId="4">
    <oc r="Y19">
      <v>0</v>
    </oc>
    <nc r="Y19"/>
  </rcc>
  <rcc rId="11929" sId="6" numFmtId="4">
    <oc r="Z19">
      <v>24.9</v>
    </oc>
    <nc r="Z19"/>
  </rcc>
  <rcc rId="11930" sId="6" numFmtId="4">
    <oc r="AA19">
      <v>0</v>
    </oc>
    <nc r="AA19"/>
  </rcc>
  <rcc rId="11931" sId="6" numFmtId="4">
    <oc r="AB19">
      <v>57.3</v>
    </oc>
    <nc r="AB19"/>
  </rcc>
  <rcc rId="11932" sId="6" numFmtId="4">
    <oc r="AC19">
      <v>0</v>
    </oc>
    <nc r="AC19"/>
  </rcc>
  <rcc rId="11933" sId="6" numFmtId="4">
    <oc r="AD19">
      <v>64.8</v>
    </oc>
    <nc r="AD19"/>
  </rcc>
  <rcc rId="11934" sId="6" numFmtId="4">
    <oc r="AE19">
      <v>0</v>
    </oc>
    <nc r="AE19"/>
  </rcc>
  <rcc rId="11935" sId="6" numFmtId="4">
    <oc r="AF19">
      <v>78.5</v>
    </oc>
    <nc r="AF19"/>
  </rcc>
  <rcc rId="11936" sId="6" numFmtId="4">
    <oc r="AG19">
      <v>0</v>
    </oc>
    <nc r="AG19"/>
  </rcc>
  <rcc rId="11937" sId="6">
    <oc r="AH19" t="inlineStr">
      <is>
        <r>
          <t xml:space="preserve">Остаток плановых ассигнований cоставил: </t>
        </r>
        <r>
          <rPr>
            <b/>
            <sz val="12"/>
            <rFont val="Times New Roman"/>
            <family val="1"/>
            <charset val="204"/>
          </rPr>
          <t>265,00 тыс. руб.</t>
        </r>
        <r>
          <rPr>
            <sz val="12"/>
            <rFont val="Times New Roman"/>
            <family val="1"/>
            <charset val="204"/>
          </rPr>
          <t xml:space="preserve">:
1) </t>
        </r>
        <r>
          <rPr>
            <b/>
            <sz val="12"/>
            <rFont val="Times New Roman"/>
            <family val="1"/>
            <charset val="204"/>
          </rPr>
          <t>по бюджету г.Когалыма</t>
        </r>
        <r>
          <rPr>
            <sz val="12"/>
            <rFont val="Times New Roman"/>
            <family val="1"/>
            <charset val="204"/>
          </rPr>
          <t xml:space="preserve"> - 178,21 тыс. руб.                                                        - 166,85 тыс. руб. оплата труда гражданского персонала, начисления на выплаты по оплате труда (работники приняты не в запланированные даты и отработали не полный месяц);                                          - 11,36 тыс. руб. (возмещение работникам, связанных с прохождением первичного медосмотра). Остаток средств в связи с прохожденеим первичного медосмотра ранее.
2) </t>
        </r>
        <r>
          <rPr>
            <b/>
            <sz val="12"/>
            <rFont val="Times New Roman"/>
            <family val="1"/>
            <charset val="204"/>
          </rPr>
          <t>по бюджету автономного округа</t>
        </r>
        <r>
          <rPr>
            <sz val="12"/>
            <rFont val="Times New Roman"/>
            <family val="1"/>
            <charset val="204"/>
          </rPr>
          <t xml:space="preserve"> - 86,79 тыс. руб. Оплата труда гражданского персонала, начисления на выплаты по оплате труда  (работники приняты не в запланированные даты, отработали не полный месяц).</t>
        </r>
      </is>
    </oc>
    <nc r="AH19"/>
  </rcc>
  <rcc rId="11938" sId="6">
    <oc r="C20" t="inlineStr">
      <is>
        <t>бюджет города Когалыма</t>
      </is>
    </oc>
    <nc r="C20"/>
  </rcc>
  <rcc rId="11939" sId="6">
    <oc r="D20">
      <f>SUM(J20,L20,N20,P20,R20,T20,V20,X20,Z20,AB20,AD20,AF20)</f>
    </oc>
    <nc r="D20"/>
  </rcc>
  <rcc rId="11940" sId="6">
    <oc r="E20">
      <f>J20+L20+N20</f>
    </oc>
    <nc r="E20"/>
  </rcc>
  <rcc rId="11941" sId="6">
    <oc r="F20">
      <f>G20</f>
    </oc>
    <nc r="F20"/>
  </rcc>
  <rcc rId="11942" sId="6">
    <oc r="G20">
      <f>SUM(K20,M20,O20,Q20,S20,U20,W20,Y20,AA20,AC20,AE20,AG20)</f>
    </oc>
    <nc r="G20"/>
  </rcc>
  <rcc rId="11943" sId="6">
    <oc r="H20">
      <f>IFERROR(G20/D20*100,0)</f>
    </oc>
    <nc r="H20"/>
  </rcc>
  <rcc rId="11944" sId="6">
    <oc r="I20">
      <f>IFERROR(G20/E20*100,0)</f>
    </oc>
    <nc r="I20"/>
  </rcc>
  <rcc rId="11945" sId="6" numFmtId="4">
    <oc r="J20">
      <v>30</v>
    </oc>
    <nc r="J20"/>
  </rcc>
  <rcc rId="11946" sId="6" numFmtId="4">
    <oc r="K20">
      <v>0</v>
    </oc>
    <nc r="K20"/>
  </rcc>
  <rcc rId="11947" sId="6" numFmtId="4">
    <oc r="L20">
      <v>145.631</v>
    </oc>
    <nc r="L20"/>
  </rcc>
  <rcc rId="11948" sId="6" numFmtId="4">
    <oc r="M20">
      <v>61.3</v>
    </oc>
    <nc r="M20"/>
  </rcc>
  <rcc rId="11949" sId="6" numFmtId="4">
    <oc r="N20">
      <v>161</v>
    </oc>
    <nc r="N20"/>
  </rcc>
  <rcc rId="11950" sId="6" numFmtId="4">
    <oc r="O20">
      <v>97.12</v>
    </oc>
    <nc r="O20"/>
  </rcc>
  <rcc rId="11951" sId="6" numFmtId="4">
    <oc r="P20">
      <v>158.923</v>
    </oc>
    <nc r="P20"/>
  </rcc>
  <rcc rId="11952" sId="6" numFmtId="4">
    <oc r="Q20">
      <v>0</v>
    </oc>
    <nc r="Q20"/>
  </rcc>
  <rcc rId="11953" sId="6" numFmtId="4">
    <oc r="R20">
      <v>157.69999999999999</v>
    </oc>
    <nc r="R20"/>
  </rcc>
  <rcc rId="11954" sId="6" numFmtId="4">
    <oc r="S20">
      <v>0</v>
    </oc>
    <nc r="S20"/>
  </rcc>
  <rcc rId="11955" sId="6" numFmtId="4">
    <oc r="T20">
      <v>154.523</v>
    </oc>
    <nc r="T20"/>
  </rcc>
  <rcc rId="11956" sId="6" numFmtId="4">
    <oc r="U20">
      <v>0</v>
    </oc>
    <nc r="U20"/>
  </rcc>
  <rcc rId="11957" sId="6" numFmtId="4">
    <oc r="V20">
      <v>162.9</v>
    </oc>
    <nc r="V20"/>
  </rcc>
  <rcc rId="11958" sId="6" numFmtId="4">
    <oc r="W20">
      <v>0</v>
    </oc>
    <nc r="W20"/>
  </rcc>
  <rcc rId="11959" sId="6" numFmtId="4">
    <oc r="X20">
      <v>40.200000000000003</v>
    </oc>
    <nc r="X20"/>
  </rcc>
  <rcc rId="11960" sId="6" numFmtId="4">
    <oc r="Y20">
      <v>0</v>
    </oc>
    <nc r="Y20"/>
  </rcc>
  <rcc rId="11961" sId="6" numFmtId="4">
    <oc r="Z20">
      <v>49.3</v>
    </oc>
    <nc r="Z20"/>
  </rcc>
  <rcc rId="11962" sId="6" numFmtId="4">
    <oc r="AA20">
      <v>0</v>
    </oc>
    <nc r="AA20"/>
  </rcc>
  <rcc rId="11963" sId="6" numFmtId="4">
    <oc r="AB20">
      <v>158.22300000000001</v>
    </oc>
    <nc r="AB20"/>
  </rcc>
  <rcc rId="11964" sId="6" numFmtId="4">
    <oc r="AC20">
      <v>0</v>
    </oc>
    <nc r="AC20"/>
  </rcc>
  <rcc rId="11965" sId="6" numFmtId="4">
    <oc r="AD20">
      <v>136.4</v>
    </oc>
    <nc r="AD20"/>
  </rcc>
  <rcc rId="11966" sId="6" numFmtId="4">
    <oc r="AE20">
      <v>0</v>
    </oc>
    <nc r="AE20"/>
  </rcc>
  <rcc rId="11967" sId="6" numFmtId="4">
    <oc r="AF20">
      <v>255.1</v>
    </oc>
    <nc r="AF20"/>
  </rcc>
  <rcc rId="11968" sId="6" numFmtId="4">
    <oc r="AG20">
      <v>0</v>
    </oc>
    <nc r="AG20"/>
  </rcc>
  <rcc rId="11969" sId="6">
    <oc r="B21" t="inlineStr">
      <is>
        <t>2. Организовано временное трудоустройство несовершеннолетних граждан в возрасте от 14 до 18 лет в свободное от учёбы время</t>
      </is>
    </oc>
    <nc r="B21"/>
  </rcc>
  <rcc rId="11970" sId="6">
    <oc r="C21" t="inlineStr">
      <is>
        <t>Всего</t>
      </is>
    </oc>
    <nc r="C21"/>
  </rcc>
  <rcc rId="11971" sId="6">
    <oc r="D21">
      <f>D23+D24+D22</f>
    </oc>
    <nc r="D21"/>
  </rcc>
  <rcc rId="11972" sId="6">
    <oc r="E21">
      <f>E23+E24+E22</f>
    </oc>
    <nc r="E21"/>
  </rcc>
  <rcc rId="11973" sId="6">
    <oc r="F21">
      <f>F23+F24+F22</f>
    </oc>
    <nc r="F21"/>
  </rcc>
  <rcc rId="11974" sId="6">
    <oc r="G21">
      <f>G23+G24+G22</f>
    </oc>
    <nc r="G21"/>
  </rcc>
  <rcc rId="11975" sId="6">
    <oc r="H21">
      <f>IFERROR(G21/D21*100,0)</f>
    </oc>
    <nc r="H21"/>
  </rcc>
  <rcc rId="11976" sId="6">
    <oc r="I21">
      <f>IFERROR(G21/E21*100,0)</f>
    </oc>
    <nc r="I21"/>
  </rcc>
  <rcc rId="11977" sId="6">
    <oc r="J21">
      <f>J23+J24+J22</f>
    </oc>
    <nc r="J21"/>
  </rcc>
  <rcc rId="11978" sId="6">
    <oc r="K21">
      <f>K23+K24+K22</f>
    </oc>
    <nc r="K21"/>
  </rcc>
  <rcc rId="11979" sId="6">
    <oc r="L21">
      <f>L23+L24+L22</f>
    </oc>
    <nc r="L21"/>
  </rcc>
  <rcc rId="11980" sId="6">
    <oc r="M21">
      <f>M23+M24+M22</f>
    </oc>
    <nc r="M21"/>
  </rcc>
  <rcc rId="11981" sId="6">
    <oc r="N21">
      <f>N23+N24+N22</f>
    </oc>
    <nc r="N21"/>
  </rcc>
  <rcc rId="11982" sId="6">
    <oc r="O21">
      <f>O23+O24+O22</f>
    </oc>
    <nc r="O21"/>
  </rcc>
  <rcc rId="11983" sId="6">
    <oc r="P21">
      <f>P23+P24+P22</f>
    </oc>
    <nc r="P21"/>
  </rcc>
  <rcc rId="11984" sId="6">
    <oc r="Q21">
      <f>Q23+Q24+Q22</f>
    </oc>
    <nc r="Q21"/>
  </rcc>
  <rcc rId="11985" sId="6">
    <oc r="R21">
      <f>R23+R24+R22</f>
    </oc>
    <nc r="R21"/>
  </rcc>
  <rcc rId="11986" sId="6">
    <oc r="S21">
      <f>S23+S24+S22</f>
    </oc>
    <nc r="S21"/>
  </rcc>
  <rcc rId="11987" sId="6">
    <oc r="T21">
      <f>T23+T24+T22</f>
    </oc>
    <nc r="T21"/>
  </rcc>
  <rcc rId="11988" sId="6">
    <oc r="U21">
      <f>U23+U24+U22</f>
    </oc>
    <nc r="U21"/>
  </rcc>
  <rcc rId="11989" sId="6">
    <oc r="V21">
      <f>V23+V24+V22</f>
    </oc>
    <nc r="V21"/>
  </rcc>
  <rcc rId="11990" sId="6">
    <oc r="W21">
      <f>W23+W24+W22</f>
    </oc>
    <nc r="W21"/>
  </rcc>
  <rcc rId="11991" sId="6">
    <oc r="X21">
      <f>X23+X24+X22</f>
    </oc>
    <nc r="X21"/>
  </rcc>
  <rcc rId="11992" sId="6">
    <oc r="Y21">
      <f>Y23+Y24+Y22</f>
    </oc>
    <nc r="Y21"/>
  </rcc>
  <rcc rId="11993" sId="6">
    <oc r="Z21">
      <f>Z23+Z24+Z22</f>
    </oc>
    <nc r="Z21"/>
  </rcc>
  <rcc rId="11994" sId="6">
    <oc r="AA21">
      <f>AA23+AA24+AA22</f>
    </oc>
    <nc r="AA21"/>
  </rcc>
  <rcc rId="11995" sId="6">
    <oc r="AB21">
      <f>AB23+AB24+AB22</f>
    </oc>
    <nc r="AB21"/>
  </rcc>
  <rcc rId="11996" sId="6">
    <oc r="AC21">
      <f>AC23+AC24+AC22</f>
    </oc>
    <nc r="AC21"/>
  </rcc>
  <rcc rId="11997" sId="6">
    <oc r="AD21">
      <f>AD23+AD24+AD22</f>
    </oc>
    <nc r="AD21"/>
  </rcc>
  <rcc rId="11998" sId="6">
    <oc r="AE21">
      <f>AE23+AE24+AE22</f>
    </oc>
    <nc r="AE21"/>
  </rcc>
  <rcc rId="11999" sId="6">
    <oc r="AF21">
      <f>AF23+AF24+AF22</f>
    </oc>
    <nc r="AF21"/>
  </rcc>
  <rcc rId="12000" sId="6">
    <oc r="AG21">
      <f>AG23+AG24+AG22</f>
    </oc>
    <nc r="AG21"/>
  </rcc>
  <rcc rId="12001" sId="6">
    <oc r="C22" t="inlineStr">
      <is>
        <t>федеральный бюджет</t>
      </is>
    </oc>
    <nc r="C22"/>
  </rcc>
  <rcc rId="12002" sId="6">
    <oc r="D22">
      <f>SUM(J22,L22,N22,P22,R22,T22,V22,X22,Z22,AB22,AD22,AF22)</f>
    </oc>
    <nc r="D22"/>
  </rcc>
  <rcc rId="12003" sId="6">
    <oc r="E22">
      <f>J22</f>
    </oc>
    <nc r="E22"/>
  </rcc>
  <rcc rId="12004" sId="6">
    <oc r="F22">
      <f>G22</f>
    </oc>
    <nc r="F22"/>
  </rcc>
  <rcc rId="12005" sId="6">
    <oc r="G22">
      <f>SUM(K22,M22,O22,Q22,S22,U22,W22,Y22,AA22,AC22,AE22,AG22)</f>
    </oc>
    <nc r="G22"/>
  </rcc>
  <rcc rId="12006" sId="6">
    <oc r="H22">
      <f>IFERROR(G22/D22*100,0)</f>
    </oc>
    <nc r="H22"/>
  </rcc>
  <rcc rId="12007" sId="6">
    <oc r="I22">
      <f>IFERROR(G22/E22*100,0)</f>
    </oc>
    <nc r="I22"/>
  </rcc>
  <rcc rId="12008" sId="6" numFmtId="4">
    <oc r="J22">
      <v>0</v>
    </oc>
    <nc r="J22"/>
  </rcc>
  <rcc rId="12009" sId="6" numFmtId="4">
    <oc r="K22">
      <v>0</v>
    </oc>
    <nc r="K22"/>
  </rcc>
  <rcc rId="12010" sId="6" numFmtId="4">
    <oc r="L22">
      <v>0</v>
    </oc>
    <nc r="L22"/>
  </rcc>
  <rcc rId="12011" sId="6" numFmtId="4">
    <oc r="M22">
      <v>0</v>
    </oc>
    <nc r="M22"/>
  </rcc>
  <rcc rId="12012" sId="6" numFmtId="4">
    <oc r="N22">
      <v>0</v>
    </oc>
    <nc r="N22"/>
  </rcc>
  <rcc rId="12013" sId="6" numFmtId="4">
    <oc r="O22">
      <v>0</v>
    </oc>
    <nc r="O22"/>
  </rcc>
  <rcc rId="12014" sId="6" numFmtId="4">
    <oc r="P22">
      <v>0</v>
    </oc>
    <nc r="P22"/>
  </rcc>
  <rcc rId="12015" sId="6" numFmtId="4">
    <oc r="Q22">
      <v>0</v>
    </oc>
    <nc r="Q22"/>
  </rcc>
  <rcc rId="12016" sId="6" numFmtId="4">
    <oc r="R22">
      <v>0</v>
    </oc>
    <nc r="R22"/>
  </rcc>
  <rcc rId="12017" sId="6" numFmtId="4">
    <oc r="S22">
      <v>0</v>
    </oc>
    <nc r="S22"/>
  </rcc>
  <rcc rId="12018" sId="6" numFmtId="4">
    <oc r="T22">
      <v>0</v>
    </oc>
    <nc r="T22"/>
  </rcc>
  <rcc rId="12019" sId="6" numFmtId="4">
    <oc r="U22">
      <v>0</v>
    </oc>
    <nc r="U22"/>
  </rcc>
  <rcc rId="12020" sId="6" numFmtId="4">
    <oc r="V22">
      <v>0</v>
    </oc>
    <nc r="V22"/>
  </rcc>
  <rcc rId="12021" sId="6" numFmtId="4">
    <oc r="W22">
      <v>0</v>
    </oc>
    <nc r="W22"/>
  </rcc>
  <rcc rId="12022" sId="6" numFmtId="4">
    <oc r="X22">
      <v>0</v>
    </oc>
    <nc r="X22"/>
  </rcc>
  <rcc rId="12023" sId="6" numFmtId="4">
    <oc r="Y22">
      <v>0</v>
    </oc>
    <nc r="Y22"/>
  </rcc>
  <rcc rId="12024" sId="6" numFmtId="4">
    <oc r="Z22">
      <v>0</v>
    </oc>
    <nc r="Z22"/>
  </rcc>
  <rcc rId="12025" sId="6" numFmtId="4">
    <oc r="AA22">
      <v>0</v>
    </oc>
    <nc r="AA22"/>
  </rcc>
  <rcc rId="12026" sId="6" numFmtId="4">
    <oc r="AB22">
      <v>0</v>
    </oc>
    <nc r="AB22"/>
  </rcc>
  <rcc rId="12027" sId="6" numFmtId="4">
    <oc r="AC22">
      <v>0</v>
    </oc>
    <nc r="AC22"/>
  </rcc>
  <rcc rId="12028" sId="6" numFmtId="4">
    <oc r="AD22">
      <v>0</v>
    </oc>
    <nc r="AD22"/>
  </rcc>
  <rcc rId="12029" sId="6" numFmtId="4">
    <oc r="AE22">
      <v>0</v>
    </oc>
    <nc r="AE22"/>
  </rcc>
  <rcc rId="12030" sId="6" numFmtId="4">
    <oc r="AF22">
      <v>0</v>
    </oc>
    <nc r="AF22"/>
  </rcc>
  <rcc rId="12031" sId="6" numFmtId="4">
    <oc r="AG22">
      <v>0</v>
    </oc>
    <nc r="AG22"/>
  </rcc>
  <rcc rId="12032" sId="6">
    <oc r="C23" t="inlineStr">
      <is>
        <t>бюджет автономного округа</t>
      </is>
    </oc>
    <nc r="C23"/>
  </rcc>
  <rcc rId="12033" sId="6">
    <oc r="D23">
      <f>SUM(J23,L23,N23,P23,R23,T23,V23,X23,Z23,AB23,AD23,AF23)</f>
    </oc>
    <nc r="D23"/>
  </rcc>
  <rcc rId="12034" sId="6">
    <oc r="E23">
      <f>J23+L23+N23</f>
    </oc>
    <nc r="E23"/>
  </rcc>
  <rcc rId="12035" sId="6" numFmtId="4">
    <oc r="F23">
      <v>0</v>
    </oc>
    <nc r="F23"/>
  </rcc>
  <rcc rId="12036" sId="6">
    <oc r="G23">
      <f>SUM(K23,M23,O23,Q23,S23,U23,W23,Y23,AA23,AC23,AE23,AG23)</f>
    </oc>
    <nc r="G23"/>
  </rcc>
  <rcc rId="12037" sId="6">
    <oc r="H23">
      <f>IFERROR(G23/D23*100,0)</f>
    </oc>
    <nc r="H23"/>
  </rcc>
  <rcc rId="12038" sId="6">
    <oc r="I23">
      <f>IFERROR(G23/E23*100,0)</f>
    </oc>
    <nc r="I23"/>
  </rcc>
  <rcc rId="12039" sId="6" numFmtId="4">
    <oc r="J23">
      <v>0</v>
    </oc>
    <nc r="J23"/>
  </rcc>
  <rcc rId="12040" sId="6" numFmtId="4">
    <oc r="K23">
      <v>0</v>
    </oc>
    <nc r="K23"/>
  </rcc>
  <rcc rId="12041" sId="6" numFmtId="4">
    <oc r="L23">
      <v>0</v>
    </oc>
    <nc r="L23"/>
  </rcc>
  <rcc rId="12042" sId="6" numFmtId="4">
    <oc r="M23">
      <v>0</v>
    </oc>
    <nc r="M23"/>
  </rcc>
  <rcc rId="12043" sId="6" numFmtId="4">
    <oc r="N23">
      <v>0</v>
    </oc>
    <nc r="N23"/>
  </rcc>
  <rcc rId="12044" sId="6" numFmtId="4">
    <oc r="O23">
      <v>0</v>
    </oc>
    <nc r="O23"/>
  </rcc>
  <rcc rId="12045" sId="6" numFmtId="4">
    <oc r="P23">
      <v>0</v>
    </oc>
    <nc r="P23"/>
  </rcc>
  <rcc rId="12046" sId="6" numFmtId="4">
    <oc r="Q23">
      <v>0</v>
    </oc>
    <nc r="Q23"/>
  </rcc>
  <rcc rId="12047" sId="6" numFmtId="4">
    <oc r="R23">
      <v>0</v>
    </oc>
    <nc r="R23"/>
  </rcc>
  <rcc rId="12048" sId="6" numFmtId="4">
    <oc r="S23">
      <v>0</v>
    </oc>
    <nc r="S23"/>
  </rcc>
  <rcc rId="12049" sId="6" numFmtId="4">
    <oc r="T23">
      <v>2450</v>
    </oc>
    <nc r="T23"/>
  </rcc>
  <rcc rId="12050" sId="6" numFmtId="4">
    <oc r="U23">
      <v>0</v>
    </oc>
    <nc r="U23"/>
  </rcc>
  <rcc rId="12051" sId="6" numFmtId="4">
    <oc r="V23">
      <v>2050</v>
    </oc>
    <nc r="V23"/>
  </rcc>
  <rcc rId="12052" sId="6" numFmtId="4">
    <oc r="W23">
      <v>0</v>
    </oc>
    <nc r="W23"/>
  </rcc>
  <rcc rId="12053" sId="6" numFmtId="4">
    <oc r="X23">
      <v>2050</v>
    </oc>
    <nc r="X23"/>
  </rcc>
  <rcc rId="12054" sId="6" numFmtId="4">
    <oc r="Y23">
      <v>0</v>
    </oc>
    <nc r="Y23"/>
  </rcc>
  <rcc rId="12055" sId="6" numFmtId="4">
    <oc r="Z23">
      <v>0</v>
    </oc>
    <nc r="Z23"/>
  </rcc>
  <rcc rId="12056" sId="6" numFmtId="4">
    <oc r="AA23">
      <v>0</v>
    </oc>
    <nc r="AA23"/>
  </rcc>
  <rcc rId="12057" sId="6" numFmtId="4">
    <oc r="AB23">
      <v>0</v>
    </oc>
    <nc r="AB23"/>
  </rcc>
  <rcc rId="12058" sId="6" numFmtId="4">
    <oc r="AC23">
      <v>0</v>
    </oc>
    <nc r="AC23"/>
  </rcc>
  <rcc rId="12059" sId="6" numFmtId="4">
    <oc r="AD23">
      <v>0</v>
    </oc>
    <nc r="AD23"/>
  </rcc>
  <rcc rId="12060" sId="6" numFmtId="4">
    <oc r="AE23">
      <v>0</v>
    </oc>
    <nc r="AE23"/>
  </rcc>
  <rcc rId="12061" sId="6" numFmtId="4">
    <oc r="AF23">
      <v>0</v>
    </oc>
    <nc r="AF23"/>
  </rcc>
  <rcc rId="12062" sId="6" numFmtId="4">
    <oc r="AG23">
      <v>0</v>
    </oc>
    <nc r="AG23"/>
  </rcc>
  <rcc rId="12063" sId="6">
    <oc r="C24" t="inlineStr">
      <is>
        <t>бюджет города Когалыма</t>
      </is>
    </oc>
    <nc r="C24"/>
  </rcc>
  <rcc rId="12064" sId="6">
    <oc r="D24">
      <f>SUM(J24,L24,N24,P24,R24,T24,V24,X24,Z24,AB24,AD24,AF24)</f>
    </oc>
    <nc r="D24"/>
  </rcc>
  <rcc rId="12065" sId="6">
    <oc r="E24">
      <f>J24+L24+N24</f>
    </oc>
    <nc r="E24"/>
  </rcc>
  <rcc rId="12066" sId="6">
    <oc r="F24">
      <f>E24</f>
    </oc>
    <nc r="F24"/>
  </rcc>
  <rcc rId="12067" sId="6">
    <oc r="G24">
      <f>SUM(K24,M24,O24,Q24,S24,U24,W24,Y24,AA24,AC24,AE24,AG24)</f>
    </oc>
    <nc r="G24"/>
  </rcc>
  <rcc rId="12068" sId="6">
    <oc r="H24">
      <f>IFERROR(G24/D24*100,0)</f>
    </oc>
    <nc r="H24"/>
  </rcc>
  <rcc rId="12069" sId="6">
    <oc r="I24">
      <f>IFERROR(G24/E24*100,0)</f>
    </oc>
    <nc r="I24"/>
  </rcc>
  <rcc rId="12070" sId="6" numFmtId="4">
    <oc r="J24">
      <v>0</v>
    </oc>
    <nc r="J24"/>
  </rcc>
  <rcc rId="12071" sId="6" numFmtId="4">
    <oc r="K24">
      <v>0</v>
    </oc>
    <nc r="K24"/>
  </rcc>
  <rcc rId="12072" sId="6" numFmtId="4">
    <oc r="L24">
      <v>77.213139999999996</v>
    </oc>
    <nc r="L24"/>
  </rcc>
  <rcc rId="12073" sId="6" numFmtId="4">
    <oc r="M24">
      <v>77.213139999999996</v>
    </oc>
    <nc r="M24"/>
  </rcc>
  <rcc rId="12074" sId="6" numFmtId="4">
    <oc r="N24">
      <v>0</v>
    </oc>
    <nc r="N24"/>
  </rcc>
  <rcc rId="12075" sId="6" numFmtId="4">
    <oc r="O24">
      <v>0</v>
    </oc>
    <nc r="O24"/>
  </rcc>
  <rcc rId="12076" sId="6" numFmtId="4">
    <oc r="P24">
      <v>533.40796999999998</v>
    </oc>
    <nc r="P24"/>
  </rcc>
  <rcc rId="12077" sId="6" numFmtId="4">
    <oc r="Q24">
      <v>0</v>
    </oc>
    <nc r="Q24"/>
  </rcc>
  <rcc rId="12078" sId="6" numFmtId="4">
    <oc r="R24">
      <v>0</v>
    </oc>
    <nc r="R24"/>
  </rcc>
  <rcc rId="12079" sId="6" numFmtId="4">
    <oc r="S24">
      <v>0</v>
    </oc>
    <nc r="S24"/>
  </rcc>
  <rcc rId="12080" sId="6" numFmtId="4">
    <oc r="T24">
      <v>6080.2443000000003</v>
    </oc>
    <nc r="T24"/>
  </rcc>
  <rcc rId="12081" sId="6" numFmtId="4">
    <oc r="U24">
      <v>0</v>
    </oc>
    <nc r="U24"/>
  </rcc>
  <rcc rId="12082" sId="6" numFmtId="4">
    <oc r="V24">
      <v>5026.5461100000002</v>
    </oc>
    <nc r="V24"/>
  </rcc>
  <rcc rId="12083" sId="6" numFmtId="4">
    <oc r="W24">
      <v>0</v>
    </oc>
    <nc r="W24"/>
  </rcc>
  <rcc rId="12084" sId="6" numFmtId="4">
    <oc r="X24">
      <v>5065.5884800000003</v>
    </oc>
    <nc r="X24"/>
  </rcc>
  <rcc rId="12085" sId="6" numFmtId="4">
    <oc r="Y24">
      <v>0</v>
    </oc>
    <nc r="Y24"/>
  </rcc>
  <rcc rId="12086" sId="6" numFmtId="4">
    <oc r="Z24">
      <v>0</v>
    </oc>
    <nc r="Z24"/>
  </rcc>
  <rcc rId="12087" sId="6" numFmtId="4">
    <oc r="AA24">
      <v>0</v>
    </oc>
    <nc r="AA24"/>
  </rcc>
  <rcc rId="12088" sId="6" numFmtId="4">
    <oc r="AB24">
      <v>0</v>
    </oc>
    <nc r="AB24"/>
  </rcc>
  <rcc rId="12089" sId="6" numFmtId="4">
    <oc r="AC24">
      <v>0</v>
    </oc>
    <nc r="AC24"/>
  </rcc>
  <rcc rId="12090" sId="6" numFmtId="4">
    <oc r="AD24">
      <v>0</v>
    </oc>
    <nc r="AD24"/>
  </rcc>
  <rcc rId="12091" sId="6" numFmtId="4">
    <oc r="AE24">
      <v>0</v>
    </oc>
    <nc r="AE24"/>
  </rcc>
  <rcc rId="12092" sId="6" numFmtId="4">
    <oc r="AF24">
      <v>0</v>
    </oc>
    <nc r="AF24"/>
  </rcc>
  <rcc rId="12093" sId="6" numFmtId="4">
    <oc r="AG24">
      <v>0</v>
    </oc>
    <nc r="AG24"/>
  </rcc>
  <rcc rId="12094" sId="6">
    <oc r="B25" t="inlineStr">
      <is>
        <t>3. Организовано временное трудоустройство несовершеннолетних граждан в возрасте от 14 до 18 лет в течение учебного года</t>
      </is>
    </oc>
    <nc r="B25"/>
  </rcc>
  <rcc rId="12095" sId="6">
    <oc r="C25" t="inlineStr">
      <is>
        <t>Всего</t>
      </is>
    </oc>
    <nc r="C25"/>
  </rcc>
  <rcc rId="12096" sId="6">
    <oc r="D25">
      <f>D27+D28+D26</f>
    </oc>
    <nc r="D25"/>
  </rcc>
  <rcc rId="12097" sId="6">
    <oc r="E25">
      <f>E27+E28+E26</f>
    </oc>
    <nc r="E25"/>
  </rcc>
  <rcc rId="12098" sId="6">
    <oc r="F25">
      <f>F27+F28+F26</f>
    </oc>
    <nc r="F25"/>
  </rcc>
  <rcc rId="12099" sId="6">
    <oc r="G25">
      <f>G27+G28+G26</f>
    </oc>
    <nc r="G25"/>
  </rcc>
  <rcc rId="12100" sId="6">
    <oc r="H25">
      <f>IFERROR(G25/D25*100,0)</f>
    </oc>
    <nc r="H25"/>
  </rcc>
  <rcc rId="12101" sId="6">
    <oc r="I25">
      <f>IFERROR(G25/E25*100,0)</f>
    </oc>
    <nc r="I25"/>
  </rcc>
  <rcc rId="12102" sId="6">
    <oc r="J25">
      <f>J27+J28+J26</f>
    </oc>
    <nc r="J25"/>
  </rcc>
  <rcc rId="12103" sId="6">
    <oc r="K25">
      <f>K27+K28+K26</f>
    </oc>
    <nc r="K25"/>
  </rcc>
  <rcc rId="12104" sId="6">
    <oc r="L25">
      <f>L27+L28+L26</f>
    </oc>
    <nc r="L25"/>
  </rcc>
  <rcc rId="12105" sId="6">
    <oc r="M25">
      <f>M27+M28+M26</f>
    </oc>
    <nc r="M25"/>
  </rcc>
  <rcc rId="12106" sId="6">
    <oc r="N25">
      <f>N27+N28+N26</f>
    </oc>
    <nc r="N25"/>
  </rcc>
  <rcc rId="12107" sId="6">
    <oc r="O25">
      <f>O27+O28+O26</f>
    </oc>
    <nc r="O25"/>
  </rcc>
  <rcc rId="12108" sId="6">
    <oc r="P25">
      <f>P27+P28+P26</f>
    </oc>
    <nc r="P25"/>
  </rcc>
  <rcc rId="12109" sId="6">
    <oc r="Q25">
      <f>Q27+Q28+Q26</f>
    </oc>
    <nc r="Q25"/>
  </rcc>
  <rcc rId="12110" sId="6">
    <oc r="R25">
      <f>R27+R28+R26</f>
    </oc>
    <nc r="R25"/>
  </rcc>
  <rcc rId="12111" sId="6">
    <oc r="S25">
      <f>S27+S28+S26</f>
    </oc>
    <nc r="S25"/>
  </rcc>
  <rcc rId="12112" sId="6">
    <oc r="T25">
      <f>T27+T28+T26</f>
    </oc>
    <nc r="T25"/>
  </rcc>
  <rcc rId="12113" sId="6">
    <oc r="U25">
      <f>U27+U28+U26</f>
    </oc>
    <nc r="U25"/>
  </rcc>
  <rcc rId="12114" sId="6">
    <oc r="V25">
      <f>V27+V28+V26</f>
    </oc>
    <nc r="V25"/>
  </rcc>
  <rcc rId="12115" sId="6">
    <oc r="W25">
      <f>W27+W28+W26</f>
    </oc>
    <nc r="W25"/>
  </rcc>
  <rcc rId="12116" sId="6">
    <oc r="X25">
      <f>X27+X28+X26</f>
    </oc>
    <nc r="X25"/>
  </rcc>
  <rcc rId="12117" sId="6">
    <oc r="Y25">
      <f>Y27+Y28+Y26</f>
    </oc>
    <nc r="Y25"/>
  </rcc>
  <rcc rId="12118" sId="6">
    <oc r="Z25">
      <f>Z27+Z28+Z26</f>
    </oc>
    <nc r="Z25"/>
  </rcc>
  <rcc rId="12119" sId="6">
    <oc r="AA25">
      <f>AA27+AA28+AA26</f>
    </oc>
    <nc r="AA25"/>
  </rcc>
  <rcc rId="12120" sId="6">
    <oc r="AB25">
      <f>AB27+AB28+AB26</f>
    </oc>
    <nc r="AB25"/>
  </rcc>
  <rcc rId="12121" sId="6">
    <oc r="AC25">
      <f>AC27+AC28+AC26</f>
    </oc>
    <nc r="AC25"/>
  </rcc>
  <rcc rId="12122" sId="6">
    <oc r="AD25">
      <f>AD27+AD28+AD26</f>
    </oc>
    <nc r="AD25"/>
  </rcc>
  <rcc rId="12123" sId="6">
    <oc r="AE25">
      <f>AE27+AE28+AE26</f>
    </oc>
    <nc r="AE25"/>
  </rcc>
  <rcc rId="12124" sId="6">
    <oc r="AF25">
      <f>AF27+AF28+AF26</f>
    </oc>
    <nc r="AF25"/>
  </rcc>
  <rcc rId="12125" sId="6">
    <oc r="AG25">
      <f>AG27+AG28+AG26</f>
    </oc>
    <nc r="AG25"/>
  </rcc>
  <rcc rId="12126" sId="6">
    <oc r="C26" t="inlineStr">
      <is>
        <t>федеральный бюджет</t>
      </is>
    </oc>
    <nc r="C26"/>
  </rcc>
  <rcc rId="12127" sId="6">
    <oc r="D26">
      <f>SUM(J26,L26,N26,P26,R26,T26,V26,X26,Z26,AB26,AD26,AF26)</f>
    </oc>
    <nc r="D26"/>
  </rcc>
  <rcc rId="12128" sId="6">
    <oc r="E26">
      <f>J26</f>
    </oc>
    <nc r="E26"/>
  </rcc>
  <rcc rId="12129" sId="6">
    <oc r="F26">
      <f>G26</f>
    </oc>
    <nc r="F26"/>
  </rcc>
  <rcc rId="12130" sId="6">
    <oc r="G26">
      <f>SUM(K26,M26,O26,Q26,S26,U26,W26,Y26,AA26,AC26,AE26,AG26)</f>
    </oc>
    <nc r="G26"/>
  </rcc>
  <rcc rId="12131" sId="6">
    <oc r="H26">
      <f>IFERROR(G26/D26*100,0)</f>
    </oc>
    <nc r="H26"/>
  </rcc>
  <rcc rId="12132" sId="6">
    <oc r="I26">
      <f>IFERROR(G26/E26*100,0)</f>
    </oc>
    <nc r="I26"/>
  </rcc>
  <rcc rId="12133" sId="6" numFmtId="4">
    <oc r="J26">
      <v>0</v>
    </oc>
    <nc r="J26"/>
  </rcc>
  <rcc rId="12134" sId="6" numFmtId="4">
    <oc r="K26">
      <v>0</v>
    </oc>
    <nc r="K26"/>
  </rcc>
  <rcc rId="12135" sId="6" numFmtId="4">
    <oc r="L26">
      <v>0</v>
    </oc>
    <nc r="L26"/>
  </rcc>
  <rcc rId="12136" sId="6" numFmtId="4">
    <oc r="M26">
      <v>0</v>
    </oc>
    <nc r="M26"/>
  </rcc>
  <rcc rId="12137" sId="6" numFmtId="4">
    <oc r="N26">
      <v>0</v>
    </oc>
    <nc r="N26"/>
  </rcc>
  <rcc rId="12138" sId="6" numFmtId="4">
    <oc r="O26">
      <v>0</v>
    </oc>
    <nc r="O26"/>
  </rcc>
  <rcc rId="12139" sId="6" numFmtId="4">
    <oc r="P26">
      <v>0</v>
    </oc>
    <nc r="P26"/>
  </rcc>
  <rcc rId="12140" sId="6" numFmtId="4">
    <oc r="Q26">
      <v>0</v>
    </oc>
    <nc r="Q26"/>
  </rcc>
  <rcc rId="12141" sId="6" numFmtId="4">
    <oc r="R26">
      <v>0</v>
    </oc>
    <nc r="R26"/>
  </rcc>
  <rcc rId="12142" sId="6" numFmtId="4">
    <oc r="S26">
      <v>0</v>
    </oc>
    <nc r="S26"/>
  </rcc>
  <rcc rId="12143" sId="6" numFmtId="4">
    <oc r="T26">
      <v>0</v>
    </oc>
    <nc r="T26"/>
  </rcc>
  <rcc rId="12144" sId="6" numFmtId="4">
    <oc r="U26">
      <v>0</v>
    </oc>
    <nc r="U26"/>
  </rcc>
  <rcc rId="12145" sId="6" numFmtId="4">
    <oc r="V26">
      <v>0</v>
    </oc>
    <nc r="V26"/>
  </rcc>
  <rcc rId="12146" sId="6" numFmtId="4">
    <oc r="W26">
      <v>0</v>
    </oc>
    <nc r="W26"/>
  </rcc>
  <rcc rId="12147" sId="6" numFmtId="4">
    <oc r="X26">
      <v>0</v>
    </oc>
    <nc r="X26"/>
  </rcc>
  <rcc rId="12148" sId="6" numFmtId="4">
    <oc r="Y26">
      <v>0</v>
    </oc>
    <nc r="Y26"/>
  </rcc>
  <rcc rId="12149" sId="6" numFmtId="4">
    <oc r="Z26">
      <v>0</v>
    </oc>
    <nc r="Z26"/>
  </rcc>
  <rcc rId="12150" sId="6" numFmtId="4">
    <oc r="AA26">
      <v>0</v>
    </oc>
    <nc r="AA26"/>
  </rcc>
  <rcc rId="12151" sId="6" numFmtId="4">
    <oc r="AB26">
      <v>0</v>
    </oc>
    <nc r="AB26"/>
  </rcc>
  <rcc rId="12152" sId="6" numFmtId="4">
    <oc r="AC26">
      <v>0</v>
    </oc>
    <nc r="AC26"/>
  </rcc>
  <rcc rId="12153" sId="6" numFmtId="4">
    <oc r="AD26">
      <v>0</v>
    </oc>
    <nc r="AD26"/>
  </rcc>
  <rcc rId="12154" sId="6" numFmtId="4">
    <oc r="AE26">
      <v>0</v>
    </oc>
    <nc r="AE26"/>
  </rcc>
  <rcc rId="12155" sId="6" numFmtId="4">
    <oc r="AF26">
      <v>0</v>
    </oc>
    <nc r="AF26"/>
  </rcc>
  <rcc rId="12156" sId="6" numFmtId="4">
    <oc r="AG26">
      <v>0</v>
    </oc>
    <nc r="AG26"/>
  </rcc>
  <rcc rId="12157" sId="6">
    <oc r="C27" t="inlineStr">
      <is>
        <t>бюджет автономного округа</t>
      </is>
    </oc>
    <nc r="C27"/>
  </rcc>
  <rcc rId="12158" sId="6">
    <oc r="D27">
      <f>SUM(J27,L27,N27,P27,R27,T27,V27,X27,Z27,AB27,AD27,AF27)</f>
    </oc>
    <nc r="D27"/>
  </rcc>
  <rcc rId="12159" sId="6">
    <oc r="E27">
      <f>J27+L27+N27</f>
    </oc>
    <nc r="E27"/>
  </rcc>
  <rcc rId="12160" sId="6" numFmtId="4">
    <oc r="F27">
      <v>399.52381000000003</v>
    </oc>
    <nc r="F27"/>
  </rcc>
  <rcc rId="12161" sId="6">
    <oc r="G27">
      <f>SUM(K27,M27,O27,Q27,S27,U27,W27,Y27,AA27,AC27,AE27,AG27)</f>
    </oc>
    <nc r="G27"/>
  </rcc>
  <rcc rId="12162" sId="6">
    <oc r="H27">
      <f>IFERROR(G27/D27*100,0)</f>
    </oc>
    <nc r="H27"/>
  </rcc>
  <rcc rId="12163" sId="6">
    <oc r="I27">
      <f>IFERROR(G27/E27*100,0)</f>
    </oc>
    <nc r="I27"/>
  </rcc>
  <rcc rId="12164" sId="6" numFmtId="4">
    <oc r="J27">
      <v>0</v>
    </oc>
    <nc r="J27"/>
  </rcc>
  <rcc rId="12165" sId="6" numFmtId="4">
    <oc r="K27">
      <v>0</v>
    </oc>
    <nc r="K27"/>
  </rcc>
  <rcc rId="12166" sId="6" numFmtId="4">
    <oc r="L27">
      <v>200</v>
    </oc>
    <nc r="L27"/>
  </rcc>
  <rcc rId="12167" sId="6" numFmtId="4">
    <oc r="M27">
      <v>200</v>
    </oc>
    <nc r="M27"/>
  </rcc>
  <rcc rId="12168" sId="6" numFmtId="4">
    <oc r="N27">
      <v>200</v>
    </oc>
    <nc r="N27"/>
  </rcc>
  <rcc rId="12169" sId="6" numFmtId="4">
    <oc r="O27">
      <v>199.52318</v>
    </oc>
    <nc r="O27"/>
  </rcc>
  <rcc rId="12170" sId="6" numFmtId="4">
    <oc r="P27">
      <v>200</v>
    </oc>
    <nc r="P27"/>
  </rcc>
  <rcc rId="12171" sId="6" numFmtId="4">
    <oc r="Q27">
      <v>0</v>
    </oc>
    <nc r="Q27"/>
  </rcc>
  <rcc rId="12172" sId="6" numFmtId="4">
    <oc r="R27">
      <v>200</v>
    </oc>
    <nc r="R27"/>
  </rcc>
  <rcc rId="12173" sId="6" numFmtId="4">
    <oc r="S27">
      <v>0</v>
    </oc>
    <nc r="S27"/>
  </rcc>
  <rcc rId="12174" sId="6" numFmtId="4">
    <oc r="T27">
      <v>0</v>
    </oc>
    <nc r="T27"/>
  </rcc>
  <rcc rId="12175" sId="6" numFmtId="4">
    <oc r="U27">
      <v>0</v>
    </oc>
    <nc r="U27"/>
  </rcc>
  <rcc rId="12176" sId="6" numFmtId="4">
    <oc r="V27">
      <v>0</v>
    </oc>
    <nc r="V27"/>
  </rcc>
  <rcc rId="12177" sId="6" numFmtId="4">
    <oc r="W27">
      <v>0</v>
    </oc>
    <nc r="W27"/>
  </rcc>
  <rcc rId="12178" sId="6" numFmtId="4">
    <oc r="X27">
      <v>0</v>
    </oc>
    <nc r="X27"/>
  </rcc>
  <rcc rId="12179" sId="6" numFmtId="4">
    <oc r="Y27">
      <v>0</v>
    </oc>
    <nc r="Y27"/>
  </rcc>
  <rcc rId="12180" sId="6" numFmtId="4">
    <oc r="Z27">
      <v>200</v>
    </oc>
    <nc r="Z27"/>
  </rcc>
  <rcc rId="12181" sId="6" numFmtId="4">
    <oc r="AA27">
      <v>0</v>
    </oc>
    <nc r="AA27"/>
  </rcc>
  <rcc rId="12182" sId="6" numFmtId="4">
    <oc r="AB27">
      <v>200</v>
    </oc>
    <nc r="AB27"/>
  </rcc>
  <rcc rId="12183" sId="6" numFmtId="4">
    <oc r="AC27">
      <v>0</v>
    </oc>
    <nc r="AC27"/>
  </rcc>
  <rcc rId="12184" sId="6" numFmtId="4">
    <oc r="AD27">
      <v>200</v>
    </oc>
    <nc r="AD27"/>
  </rcc>
  <rcc rId="12185" sId="6" numFmtId="4">
    <oc r="AE27">
      <v>0</v>
    </oc>
    <nc r="AE27"/>
  </rcc>
  <rcc rId="12186" sId="6" numFmtId="4">
    <oc r="AF27">
      <v>0</v>
    </oc>
    <nc r="AF27"/>
  </rcc>
  <rcc rId="12187" sId="6" numFmtId="4">
    <oc r="AG27">
      <v>0</v>
    </oc>
    <nc r="AG27"/>
  </rcc>
  <rcc rId="12188" sId="6">
    <oc r="AH27" t="inlineStr">
      <is>
        <r>
          <t xml:space="preserve">Остаток плановых ассигнований  составил </t>
        </r>
        <r>
          <rPr>
            <b/>
            <sz val="12"/>
            <rFont val="Times New Roman"/>
            <family val="1"/>
            <charset val="204"/>
          </rPr>
          <t>2,63 тыс. руб</t>
        </r>
        <r>
          <rPr>
            <sz val="12"/>
            <rFont val="Times New Roman"/>
            <family val="1"/>
            <charset val="204"/>
          </rPr>
          <t xml:space="preserve">.:                                     1) по бюджету г.Когалыма </t>
        </r>
        <r>
          <rPr>
            <b/>
            <sz val="12"/>
            <rFont val="Times New Roman"/>
            <family val="1"/>
            <charset val="204"/>
          </rPr>
          <t xml:space="preserve">2,15 тыс. руб.                                                        </t>
        </r>
        <r>
          <rPr>
            <sz val="12"/>
            <rFont val="Times New Roman"/>
            <family val="1"/>
            <charset val="204"/>
          </rPr>
          <t xml:space="preserve">                2) по бюджету автономного округа </t>
        </r>
        <r>
          <rPr>
            <b/>
            <sz val="12"/>
            <rFont val="Times New Roman"/>
            <family val="1"/>
            <charset val="204"/>
          </rPr>
          <t xml:space="preserve">0,48 тыс. руб. </t>
        </r>
        <r>
          <rPr>
            <sz val="12"/>
            <rFont val="Times New Roman"/>
            <family val="1"/>
            <charset val="204"/>
          </rPr>
          <t xml:space="preserve">                                                         НДФЛ и страховые взносы будут перечислены в марте 2025 года (в соответствии со сроками установленными в Налоговом Кодексе РФ).      </t>
        </r>
      </is>
    </oc>
    <nc r="AH27"/>
  </rcc>
  <rcc rId="12189" sId="6">
    <oc r="C28" t="inlineStr">
      <is>
        <t>бюджет города Когалыма</t>
      </is>
    </oc>
    <nc r="C28"/>
  </rcc>
  <rcc rId="12190" sId="6">
    <oc r="D28">
      <f>SUM(J28,L28,N28,P28,R28,T28,V28,X28,Z28,AB28,AD28,AF28)</f>
    </oc>
    <nc r="D28"/>
  </rcc>
  <rcc rId="12191" sId="6">
    <oc r="E28">
      <f>J28+L28+N28</f>
    </oc>
    <nc r="E28"/>
  </rcc>
  <rcc rId="12192" sId="6">
    <oc r="F28">
      <f>E28</f>
    </oc>
    <nc r="F28"/>
  </rcc>
  <rcc rId="12193" sId="6">
    <oc r="G28">
      <f>SUM(K28,M28,O28,Q28,S28,U28,W28,Y28,AA28,AC28,AE28,AG28)</f>
    </oc>
    <nc r="G28"/>
  </rcc>
  <rcc rId="12194" sId="6">
    <oc r="H28">
      <f>IFERROR(G28/D28*100,0)</f>
    </oc>
    <nc r="H28"/>
  </rcc>
  <rcc rId="12195" sId="6">
    <oc r="I28">
      <f>IFERROR(G28/E28*100,0)</f>
    </oc>
    <nc r="I28"/>
  </rcc>
  <rcc rId="12196" sId="6" numFmtId="4">
    <oc r="J28">
      <v>0</v>
    </oc>
    <nc r="J28"/>
  </rcc>
  <rcc rId="12197" sId="6" numFmtId="4">
    <oc r="K28">
      <v>0</v>
    </oc>
    <nc r="K28"/>
  </rcc>
  <rcc rId="12198" sId="6" numFmtId="4">
    <oc r="L28">
      <v>498.67532999999997</v>
    </oc>
    <nc r="L28"/>
  </rcc>
  <rcc rId="12199" sId="6" numFmtId="4">
    <oc r="M28">
      <v>498.13587000000001</v>
    </oc>
    <nc r="M28"/>
  </rcc>
  <rcc rId="12200" sId="6" numFmtId="4">
    <oc r="N28">
      <v>496.34642000000002</v>
    </oc>
    <nc r="N28"/>
  </rcc>
  <rcc rId="12201" sId="6" numFmtId="4">
    <oc r="O28">
      <v>494.73567000000003</v>
    </oc>
    <nc r="O28"/>
  </rcc>
  <rcc rId="12202" sId="6" numFmtId="4">
    <oc r="P28">
      <v>492.22602000000001</v>
    </oc>
    <nc r="P28"/>
  </rcc>
  <rcc rId="12203" sId="6" numFmtId="4">
    <oc r="Q28">
      <v>0</v>
    </oc>
    <nc r="Q28"/>
  </rcc>
  <rcc rId="12204" sId="6" numFmtId="4">
    <oc r="R28">
      <v>498.67532999999997</v>
    </oc>
    <nc r="R28"/>
  </rcc>
  <rcc rId="12205" sId="6" numFmtId="4">
    <oc r="S28">
      <v>0</v>
    </oc>
    <nc r="S28"/>
  </rcc>
  <rcc rId="12206" sId="6" numFmtId="4">
    <oc r="T28">
      <v>0</v>
    </oc>
    <nc r="T28"/>
  </rcc>
  <rcc rId="12207" sId="6" numFmtId="4">
    <oc r="U28">
      <v>0</v>
    </oc>
    <nc r="U28"/>
  </rcc>
  <rcc rId="12208" sId="6" numFmtId="4">
    <oc r="V28">
      <v>0</v>
    </oc>
    <nc r="V28"/>
  </rcc>
  <rcc rId="12209" sId="6" numFmtId="4">
    <oc r="W28">
      <v>0</v>
    </oc>
    <nc r="W28"/>
  </rcc>
  <rcc rId="12210" sId="6" numFmtId="4">
    <oc r="X28">
      <v>0</v>
    </oc>
    <nc r="X28"/>
  </rcc>
  <rcc rId="12211" sId="6" numFmtId="4">
    <oc r="Y28">
      <v>0</v>
    </oc>
    <nc r="Y28"/>
  </rcc>
  <rcc rId="12212" sId="6" numFmtId="4">
    <oc r="Z28">
      <v>492.22602000000001</v>
    </oc>
    <nc r="Z28"/>
  </rcc>
  <rcc rId="12213" sId="6" numFmtId="4">
    <oc r="AA28">
      <v>0</v>
    </oc>
    <nc r="AA28"/>
  </rcc>
  <rcc rId="12214" sId="6" numFmtId="4">
    <oc r="AB28">
      <v>490.41915999999998</v>
    </oc>
    <nc r="AB28"/>
  </rcc>
  <rcc rId="12215" sId="6" numFmtId="4">
    <oc r="AC28">
      <v>0</v>
    </oc>
    <nc r="AC28"/>
  </rcc>
  <rcc rId="12216" sId="6" numFmtId="4">
    <oc r="AD28">
      <v>501.23172</v>
    </oc>
    <nc r="AD28"/>
  </rcc>
  <rcc rId="12217" sId="6" numFmtId="4">
    <oc r="AE28">
      <v>0</v>
    </oc>
    <nc r="AE28"/>
  </rcc>
  <rcc rId="12218" sId="6" numFmtId="4">
    <oc r="AF28">
      <v>0</v>
    </oc>
    <nc r="AF28"/>
  </rcc>
  <rcc rId="12219" sId="6" numFmtId="4">
    <oc r="AG28">
      <v>0</v>
    </oc>
    <nc r="AG28"/>
  </rcc>
  <rcc rId="12220" sId="6">
    <oc r="B29" t="inlineStr">
      <is>
        <t>4. Привлечены прочие специалисты для организации работ трудовых бригад несовершеннолетних граждан</t>
      </is>
    </oc>
    <nc r="B29"/>
  </rcc>
  <rcc rId="12221" sId="6">
    <oc r="C29" t="inlineStr">
      <is>
        <t>Всего</t>
      </is>
    </oc>
    <nc r="C29"/>
  </rcc>
  <rcc rId="12222" sId="6">
    <oc r="D29">
      <f>D31+D32+D30</f>
    </oc>
    <nc r="D29"/>
  </rcc>
  <rcc rId="12223" sId="6">
    <oc r="E29">
      <f>E31+E32+E30</f>
    </oc>
    <nc r="E29"/>
  </rcc>
  <rcc rId="12224" sId="6">
    <oc r="F29">
      <f>F31+F32+F30</f>
    </oc>
    <nc r="F29"/>
  </rcc>
  <rcc rId="12225" sId="6">
    <oc r="G29">
      <f>G31+G32+G30</f>
    </oc>
    <nc r="G29"/>
  </rcc>
  <rcc rId="12226" sId="6">
    <oc r="H29">
      <f>IFERROR(G29/D29*100,0)</f>
    </oc>
    <nc r="H29"/>
  </rcc>
  <rcc rId="12227" sId="6">
    <oc r="I29">
      <f>IFERROR(G29/E29*100,0)</f>
    </oc>
    <nc r="I29"/>
  </rcc>
  <rcc rId="12228" sId="6">
    <oc r="J29">
      <f>J31+J32+J30</f>
    </oc>
    <nc r="J29"/>
  </rcc>
  <rcc rId="12229" sId="6">
    <oc r="K29">
      <f>K31+K32+K30</f>
    </oc>
    <nc r="K29"/>
  </rcc>
  <rcc rId="12230" sId="6">
    <oc r="L29">
      <f>L31+L32+L30</f>
    </oc>
    <nc r="L29"/>
  </rcc>
  <rcc rId="12231" sId="6">
    <oc r="M29">
      <f>M31+M32+M30</f>
    </oc>
    <nc r="M29"/>
  </rcc>
  <rcc rId="12232" sId="6">
    <oc r="N29">
      <f>N31+N32+N30</f>
    </oc>
    <nc r="N29"/>
  </rcc>
  <rcc rId="12233" sId="6">
    <oc r="O29">
      <f>O31+O32+O30</f>
    </oc>
    <nc r="O29"/>
  </rcc>
  <rcc rId="12234" sId="6">
    <oc r="P29">
      <f>P31+P32+P30</f>
    </oc>
    <nc r="P29"/>
  </rcc>
  <rcc rId="12235" sId="6">
    <oc r="Q29">
      <f>Q31+Q32+Q30</f>
    </oc>
    <nc r="Q29"/>
  </rcc>
  <rcc rId="12236" sId="6">
    <oc r="R29">
      <f>R31+R32+R30</f>
    </oc>
    <nc r="R29"/>
  </rcc>
  <rcc rId="12237" sId="6">
    <oc r="S29">
      <f>S31+S32+S30</f>
    </oc>
    <nc r="S29"/>
  </rcc>
  <rcc rId="12238" sId="6">
    <oc r="T29">
      <f>T31+T32+T30</f>
    </oc>
    <nc r="T29"/>
  </rcc>
  <rcc rId="12239" sId="6">
    <oc r="U29">
      <f>U31+U32+U30</f>
    </oc>
    <nc r="U29"/>
  </rcc>
  <rcc rId="12240" sId="6">
    <oc r="V29">
      <f>V31+V32+V30</f>
    </oc>
    <nc r="V29"/>
  </rcc>
  <rcc rId="12241" sId="6">
    <oc r="W29">
      <f>W31+W32+W30</f>
    </oc>
    <nc r="W29"/>
  </rcc>
  <rcc rId="12242" sId="6">
    <oc r="X29">
      <f>X31+X32+X30</f>
    </oc>
    <nc r="X29"/>
  </rcc>
  <rcc rId="12243" sId="6">
    <oc r="Y29">
      <f>Y31+Y32+Y30</f>
    </oc>
    <nc r="Y29"/>
  </rcc>
  <rcc rId="12244" sId="6">
    <oc r="Z29">
      <f>Z31+Z32+Z30</f>
    </oc>
    <nc r="Z29"/>
  </rcc>
  <rcc rId="12245" sId="6">
    <oc r="AA29">
      <f>AA31+AA32+AA30</f>
    </oc>
    <nc r="AA29"/>
  </rcc>
  <rcc rId="12246" sId="6">
    <oc r="AB29">
      <f>AB31+AB32+AB30</f>
    </oc>
    <nc r="AB29"/>
  </rcc>
  <rcc rId="12247" sId="6">
    <oc r="AC29">
      <f>AC31+AC32+AC30</f>
    </oc>
    <nc r="AC29"/>
  </rcc>
  <rcc rId="12248" sId="6">
    <oc r="AD29">
      <f>AD31+AD32+AD30</f>
    </oc>
    <nc r="AD29"/>
  </rcc>
  <rcc rId="12249" sId="6">
    <oc r="AE29">
      <f>AE31+AE32+AE30</f>
    </oc>
    <nc r="AE29"/>
  </rcc>
  <rcc rId="12250" sId="6">
    <oc r="AF29">
      <f>AF31+AF32+AF30</f>
    </oc>
    <nc r="AF29"/>
  </rcc>
  <rcc rId="12251" sId="6">
    <oc r="AG29">
      <f>AG31+AG32+AG30</f>
    </oc>
    <nc r="AG29"/>
  </rcc>
  <rcc rId="12252" sId="6">
    <oc r="C30" t="inlineStr">
      <is>
        <t>федеральный бюджет</t>
      </is>
    </oc>
    <nc r="C30"/>
  </rcc>
  <rcc rId="12253" sId="6">
    <oc r="D30">
      <f>SUM(J30,L30,N30,P30,R30,T30,V30,X30,Z30,AB30,AD30,AF30)</f>
    </oc>
    <nc r="D30"/>
  </rcc>
  <rcc rId="12254" sId="6">
    <oc r="E30">
      <f>J30</f>
    </oc>
    <nc r="E30"/>
  </rcc>
  <rcc rId="12255" sId="6">
    <oc r="F30">
      <f>G30</f>
    </oc>
    <nc r="F30"/>
  </rcc>
  <rcc rId="12256" sId="6">
    <oc r="G30">
      <f>SUM(K30,M30,O30,Q30,S30,U30,W30,Y30,AA30,AC30,AE30,AG30)</f>
    </oc>
    <nc r="G30"/>
  </rcc>
  <rcc rId="12257" sId="6">
    <oc r="H30">
      <f>IFERROR(G30/D30*100,0)</f>
    </oc>
    <nc r="H30"/>
  </rcc>
  <rcc rId="12258" sId="6">
    <oc r="I30">
      <f>IFERROR(G30/E30*100,0)</f>
    </oc>
    <nc r="I30"/>
  </rcc>
  <rcc rId="12259" sId="6" numFmtId="4">
    <oc r="J30">
      <v>0</v>
    </oc>
    <nc r="J30"/>
  </rcc>
  <rcc rId="12260" sId="6" numFmtId="4">
    <oc r="K30">
      <v>0</v>
    </oc>
    <nc r="K30"/>
  </rcc>
  <rcc rId="12261" sId="6" numFmtId="4">
    <oc r="L30">
      <v>0</v>
    </oc>
    <nc r="L30"/>
  </rcc>
  <rcc rId="12262" sId="6" numFmtId="4">
    <oc r="M30">
      <v>0</v>
    </oc>
    <nc r="M30"/>
  </rcc>
  <rcc rId="12263" sId="6" numFmtId="4">
    <oc r="N30">
      <v>0</v>
    </oc>
    <nc r="N30"/>
  </rcc>
  <rcc rId="12264" sId="6" numFmtId="4">
    <oc r="O30">
      <v>0</v>
    </oc>
    <nc r="O30"/>
  </rcc>
  <rcc rId="12265" sId="6" numFmtId="4">
    <oc r="P30">
      <v>0</v>
    </oc>
    <nc r="P30"/>
  </rcc>
  <rcc rId="12266" sId="6" numFmtId="4">
    <oc r="Q30">
      <v>0</v>
    </oc>
    <nc r="Q30"/>
  </rcc>
  <rcc rId="12267" sId="6" numFmtId="4">
    <oc r="R30">
      <v>0</v>
    </oc>
    <nc r="R30"/>
  </rcc>
  <rcc rId="12268" sId="6" numFmtId="4">
    <oc r="S30">
      <v>0</v>
    </oc>
    <nc r="S30"/>
  </rcc>
  <rcc rId="12269" sId="6" numFmtId="4">
    <oc r="T30">
      <v>0</v>
    </oc>
    <nc r="T30"/>
  </rcc>
  <rcc rId="12270" sId="6" numFmtId="4">
    <oc r="U30">
      <v>0</v>
    </oc>
    <nc r="U30"/>
  </rcc>
  <rcc rId="12271" sId="6" numFmtId="4">
    <oc r="V30">
      <v>0</v>
    </oc>
    <nc r="V30"/>
  </rcc>
  <rcc rId="12272" sId="6" numFmtId="4">
    <oc r="W30">
      <v>0</v>
    </oc>
    <nc r="W30"/>
  </rcc>
  <rcc rId="12273" sId="6" numFmtId="4">
    <oc r="X30">
      <v>0</v>
    </oc>
    <nc r="X30"/>
  </rcc>
  <rcc rId="12274" sId="6" numFmtId="4">
    <oc r="Y30">
      <v>0</v>
    </oc>
    <nc r="Y30"/>
  </rcc>
  <rcc rId="12275" sId="6" numFmtId="4">
    <oc r="Z30">
      <v>0</v>
    </oc>
    <nc r="Z30"/>
  </rcc>
  <rcc rId="12276" sId="6" numFmtId="4">
    <oc r="AA30">
      <v>0</v>
    </oc>
    <nc r="AA30"/>
  </rcc>
  <rcc rId="12277" sId="6" numFmtId="4">
    <oc r="AB30">
      <v>0</v>
    </oc>
    <nc r="AB30"/>
  </rcc>
  <rcc rId="12278" sId="6" numFmtId="4">
    <oc r="AC30">
      <v>0</v>
    </oc>
    <nc r="AC30"/>
  </rcc>
  <rcc rId="12279" sId="6" numFmtId="4">
    <oc r="AD30">
      <v>0</v>
    </oc>
    <nc r="AD30"/>
  </rcc>
  <rcc rId="12280" sId="6" numFmtId="4">
    <oc r="AE30">
      <v>0</v>
    </oc>
    <nc r="AE30"/>
  </rcc>
  <rcc rId="12281" sId="6" numFmtId="4">
    <oc r="AF30">
      <v>0</v>
    </oc>
    <nc r="AF30"/>
  </rcc>
  <rcc rId="12282" sId="6" numFmtId="4">
    <oc r="AG30">
      <v>0</v>
    </oc>
    <nc r="AG30"/>
  </rcc>
  <rcc rId="12283" sId="6">
    <oc r="C31" t="inlineStr">
      <is>
        <t>бюджет автономного округа</t>
      </is>
    </oc>
    <nc r="C31"/>
  </rcc>
  <rcc rId="12284" sId="6">
    <oc r="D31">
      <f>SUM(J31,L31,N31,P31,R31,T31,V31,X31,Z31,AB31,AD31,AF31)</f>
    </oc>
    <nc r="D31"/>
  </rcc>
  <rcc rId="12285" sId="6">
    <oc r="E31">
      <f>J31</f>
    </oc>
    <nc r="E31"/>
  </rcc>
  <rcc rId="12286" sId="6">
    <oc r="F31">
      <f>G31</f>
    </oc>
    <nc r="F31"/>
  </rcc>
  <rcc rId="12287" sId="6">
    <oc r="G31">
      <f>SUM(K31,M31,O31,Q31,S31,U31,W31,Y31,AA31,AC31,AE31,AG31)</f>
    </oc>
    <nc r="G31"/>
  </rcc>
  <rcc rId="12288" sId="6">
    <oc r="H31">
      <f>IFERROR(G31/D31*100,0)</f>
    </oc>
    <nc r="H31"/>
  </rcc>
  <rcc rId="12289" sId="6">
    <oc r="I31">
      <f>IFERROR(G31/E31*100,0)</f>
    </oc>
    <nc r="I31"/>
  </rcc>
  <rcc rId="12290" sId="6" numFmtId="4">
    <oc r="J31">
      <v>0</v>
    </oc>
    <nc r="J31"/>
  </rcc>
  <rcc rId="12291" sId="6" numFmtId="4">
    <oc r="K31">
      <v>0</v>
    </oc>
    <nc r="K31"/>
  </rcc>
  <rcc rId="12292" sId="6" numFmtId="4">
    <oc r="L31">
      <v>0</v>
    </oc>
    <nc r="L31"/>
  </rcc>
  <rcc rId="12293" sId="6" numFmtId="4">
    <oc r="M31">
      <v>0</v>
    </oc>
    <nc r="M31"/>
  </rcc>
  <rcc rId="12294" sId="6" numFmtId="4">
    <oc r="N31">
      <v>0</v>
    </oc>
    <nc r="N31"/>
  </rcc>
  <rcc rId="12295" sId="6" numFmtId="4">
    <oc r="O31">
      <v>0</v>
    </oc>
    <nc r="O31"/>
  </rcc>
  <rcc rId="12296" sId="6" numFmtId="4">
    <oc r="P31">
      <v>0</v>
    </oc>
    <nc r="P31"/>
  </rcc>
  <rcc rId="12297" sId="6" numFmtId="4">
    <oc r="Q31">
      <v>0</v>
    </oc>
    <nc r="Q31"/>
  </rcc>
  <rcc rId="12298" sId="6" numFmtId="4">
    <oc r="R31">
      <v>0</v>
    </oc>
    <nc r="R31"/>
  </rcc>
  <rcc rId="12299" sId="6" numFmtId="4">
    <oc r="S31">
      <v>0</v>
    </oc>
    <nc r="S31"/>
  </rcc>
  <rcc rId="12300" sId="6" numFmtId="4">
    <oc r="T31">
      <v>0</v>
    </oc>
    <nc r="T31"/>
  </rcc>
  <rcc rId="12301" sId="6" numFmtId="4">
    <oc r="U31">
      <v>0</v>
    </oc>
    <nc r="U31"/>
  </rcc>
  <rcc rId="12302" sId="6" numFmtId="4">
    <oc r="V31">
      <v>0</v>
    </oc>
    <nc r="V31"/>
  </rcc>
  <rcc rId="12303" sId="6" numFmtId="4">
    <oc r="W31">
      <v>0</v>
    </oc>
    <nc r="W31"/>
  </rcc>
  <rcc rId="12304" sId="6" numFmtId="4">
    <oc r="X31">
      <v>0</v>
    </oc>
    <nc r="X31"/>
  </rcc>
  <rcc rId="12305" sId="6" numFmtId="4">
    <oc r="Y31">
      <v>0</v>
    </oc>
    <nc r="Y31"/>
  </rcc>
  <rcc rId="12306" sId="6" numFmtId="4">
    <oc r="Z31">
      <v>0</v>
    </oc>
    <nc r="Z31"/>
  </rcc>
  <rcc rId="12307" sId="6" numFmtId="4">
    <oc r="AA31">
      <v>0</v>
    </oc>
    <nc r="AA31"/>
  </rcc>
  <rcc rId="12308" sId="6" numFmtId="4">
    <oc r="AB31">
      <v>0</v>
    </oc>
    <nc r="AB31"/>
  </rcc>
  <rcc rId="12309" sId="6" numFmtId="4">
    <oc r="AC31">
      <v>0</v>
    </oc>
    <nc r="AC31"/>
  </rcc>
  <rcc rId="12310" sId="6" numFmtId="4">
    <oc r="AD31">
      <v>0</v>
    </oc>
    <nc r="AD31"/>
  </rcc>
  <rcc rId="12311" sId="6" numFmtId="4">
    <oc r="AE31">
      <v>0</v>
    </oc>
    <nc r="AE31"/>
  </rcc>
  <rcc rId="12312" sId="6" numFmtId="4">
    <oc r="AF31">
      <v>0</v>
    </oc>
    <nc r="AF31"/>
  </rcc>
  <rcc rId="12313" sId="6" numFmtId="4">
    <oc r="AG31">
      <v>0</v>
    </oc>
    <nc r="AG31"/>
  </rcc>
  <rcc rId="12314" sId="6" numFmtId="4">
    <oc r="AH31">
      <v>0</v>
    </oc>
    <nc r="AH31"/>
  </rcc>
  <rcc rId="12315" sId="6">
    <oc r="C32" t="inlineStr">
      <is>
        <t>бюджет города Когалыма</t>
      </is>
    </oc>
    <nc r="C32"/>
  </rcc>
  <rcc rId="12316" sId="6">
    <oc r="D32">
      <f>SUM(J32,L32,N32,P32,R32,T32,V32,X32,Z32,AB32,AD32,AF32)</f>
    </oc>
    <nc r="D32"/>
  </rcc>
  <rcc rId="12317" sId="6">
    <oc r="E32">
      <f>J32+L32+N32</f>
    </oc>
    <nc r="E32"/>
  </rcc>
  <rcc rId="12318" sId="6">
    <oc r="F32">
      <f>E32</f>
    </oc>
    <nc r="F32"/>
  </rcc>
  <rcc rId="12319" sId="6">
    <oc r="G32">
      <f>SUM(K32,M32,O32,Q32,S32,U32,W32,Y32,AA32,AC32,AE32,AG32)</f>
    </oc>
    <nc r="G32"/>
  </rcc>
  <rcc rId="12320" sId="6">
    <oc r="H32">
      <f>IFERROR(G32/D32*100,0)</f>
    </oc>
    <nc r="H32"/>
  </rcc>
  <rcc rId="12321" sId="6">
    <oc r="I32">
      <f>IFERROR(G32/E32*100,0)</f>
    </oc>
    <nc r="I32"/>
  </rcc>
  <rcc rId="12322" sId="6" numFmtId="4">
    <oc r="J32">
      <v>0</v>
    </oc>
    <nc r="J32"/>
  </rcc>
  <rcc rId="12323" sId="6" numFmtId="4">
    <oc r="K32">
      <v>0</v>
    </oc>
    <nc r="K32"/>
  </rcc>
  <rcc rId="12324" sId="6" numFmtId="4">
    <oc r="L32">
      <v>0</v>
    </oc>
    <nc r="L32"/>
  </rcc>
  <rcc rId="12325" sId="6" numFmtId="4">
    <oc r="M32">
      <v>0</v>
    </oc>
    <nc r="M32"/>
  </rcc>
  <rcc rId="12326" sId="6" numFmtId="4">
    <oc r="N32">
      <v>0</v>
    </oc>
    <nc r="N32"/>
  </rcc>
  <rcc rId="12327" sId="6" numFmtId="4">
    <oc r="O32">
      <v>0</v>
    </oc>
    <nc r="O32"/>
  </rcc>
  <rcc rId="12328" sId="6" numFmtId="4">
    <oc r="P32">
      <v>57.741889999999998</v>
    </oc>
    <nc r="P32"/>
  </rcc>
  <rcc rId="12329" sId="6" numFmtId="4">
    <oc r="Q32">
      <v>0</v>
    </oc>
    <nc r="Q32"/>
  </rcc>
  <rcc rId="12330" sId="6" numFmtId="4">
    <oc r="R32">
      <v>0</v>
    </oc>
    <nc r="R32"/>
  </rcc>
  <rcc rId="12331" sId="6" numFmtId="4">
    <oc r="S32">
      <v>0</v>
    </oc>
    <nc r="S32"/>
  </rcc>
  <rcc rId="12332" sId="6" numFmtId="4">
    <oc r="T32">
      <v>1064.4231400000001</v>
    </oc>
    <nc r="T32"/>
  </rcc>
  <rcc rId="12333" sId="6" numFmtId="4">
    <oc r="U32">
      <v>0</v>
    </oc>
    <nc r="U32"/>
  </rcc>
  <rcc rId="12334" sId="6" numFmtId="4">
    <oc r="V32">
      <v>911.90625</v>
    </oc>
    <nc r="V32"/>
  </rcc>
  <rcc rId="12335" sId="6" numFmtId="4">
    <oc r="W32">
      <v>0</v>
    </oc>
    <nc r="W32"/>
  </rcc>
  <rcc rId="12336" sId="6" numFmtId="4">
    <oc r="X32">
      <v>911.32871999999998</v>
    </oc>
    <nc r="X32"/>
  </rcc>
  <rcc rId="12337" sId="6" numFmtId="4">
    <oc r="Y32">
      <v>0</v>
    </oc>
    <nc r="Y32"/>
  </rcc>
  <rcc rId="12338" sId="6" numFmtId="4">
    <oc r="Z32">
      <v>0</v>
    </oc>
    <nc r="Z32"/>
  </rcc>
  <rcc rId="12339" sId="6" numFmtId="4">
    <oc r="AA32">
      <v>0</v>
    </oc>
    <nc r="AA32"/>
  </rcc>
  <rcc rId="12340" sId="6" numFmtId="4">
    <oc r="AB32">
      <v>0</v>
    </oc>
    <nc r="AB32"/>
  </rcc>
  <rcc rId="12341" sId="6" numFmtId="4">
    <oc r="AC32">
      <v>0</v>
    </oc>
    <nc r="AC32"/>
  </rcc>
  <rcc rId="12342" sId="6" numFmtId="4">
    <oc r="AD32">
      <v>0</v>
    </oc>
    <nc r="AD32"/>
  </rcc>
  <rcc rId="12343" sId="6" numFmtId="4">
    <oc r="AE32">
      <v>0</v>
    </oc>
    <nc r="AE32"/>
  </rcc>
  <rcc rId="12344" sId="6" numFmtId="4">
    <oc r="AF32">
      <v>0</v>
    </oc>
    <nc r="AF32"/>
  </rcc>
  <rcc rId="12345" sId="6" numFmtId="4">
    <oc r="AG32">
      <v>0</v>
    </oc>
    <nc r="AG32"/>
  </rcc>
  <rcc rId="12346" sId="6">
    <oc r="B33" t="inlineStr">
      <is>
        <t>5. Организовано трудоустройство незанятых инвалидов трудоспособного возраста, в том числе инвалидов молодого возраста, на оборудованные (оснащённые) рабочие места в муниципальные учреждения города Когалыма</t>
      </is>
    </oc>
    <nc r="B33"/>
  </rcc>
  <rcc rId="12347" sId="6">
    <oc r="C33" t="inlineStr">
      <is>
        <t>Всего</t>
      </is>
    </oc>
    <nc r="C33"/>
  </rcc>
  <rcc rId="12348" sId="6">
    <oc r="D33">
      <f>D35+D36+D34</f>
    </oc>
    <nc r="D33"/>
  </rcc>
  <rcc rId="12349" sId="6">
    <oc r="E33">
      <f>E35+E36+E34</f>
    </oc>
    <nc r="E33"/>
  </rcc>
  <rcc rId="12350" sId="6">
    <oc r="F33">
      <f>F35+F36+F34</f>
    </oc>
    <nc r="F33"/>
  </rcc>
  <rcc rId="12351" sId="6">
    <oc r="G33">
      <f>G35+G36+G34</f>
    </oc>
    <nc r="G33"/>
  </rcc>
  <rcc rId="12352" sId="6">
    <oc r="H33">
      <f>IFERROR(G33/D33*100,0)</f>
    </oc>
    <nc r="H33"/>
  </rcc>
  <rcc rId="12353" sId="6">
    <oc r="I33">
      <f>IFERROR(G33/E33*100,0)</f>
    </oc>
    <nc r="I33"/>
  </rcc>
  <rcc rId="12354" sId="6">
    <oc r="J33">
      <f>J35+J36+J34</f>
    </oc>
    <nc r="J33"/>
  </rcc>
  <rcc rId="12355" sId="6">
    <oc r="K33">
      <f>K35+K36+K34</f>
    </oc>
    <nc r="K33"/>
  </rcc>
  <rcc rId="12356" sId="6">
    <oc r="L33">
      <f>L35+L36+L34</f>
    </oc>
    <nc r="L33"/>
  </rcc>
  <rcc rId="12357" sId="6">
    <oc r="M33">
      <f>M35+M36+M34</f>
    </oc>
    <nc r="M33"/>
  </rcc>
  <rcc rId="12358" sId="6">
    <oc r="N33">
      <f>N35+N36+N34</f>
    </oc>
    <nc r="N33"/>
  </rcc>
  <rcc rId="12359" sId="6">
    <oc r="O33">
      <f>O35+O36+O34</f>
    </oc>
    <nc r="O33"/>
  </rcc>
  <rcc rId="12360" sId="6">
    <oc r="P33">
      <f>P35+P36+P34</f>
    </oc>
    <nc r="P33"/>
  </rcc>
  <rcc rId="12361" sId="6">
    <oc r="Q33">
      <f>Q35+Q36+Q34</f>
    </oc>
    <nc r="Q33"/>
  </rcc>
  <rcc rId="12362" sId="6">
    <oc r="R33">
      <f>R35+R36+R34</f>
    </oc>
    <nc r="R33"/>
  </rcc>
  <rcc rId="12363" sId="6">
    <oc r="S33">
      <f>S35+S36+S34</f>
    </oc>
    <nc r="S33"/>
  </rcc>
  <rcc rId="12364" sId="6">
    <oc r="T33">
      <f>T35+T36+T34</f>
    </oc>
    <nc r="T33"/>
  </rcc>
  <rcc rId="12365" sId="6">
    <oc r="U33">
      <f>U35+U36+U34</f>
    </oc>
    <nc r="U33"/>
  </rcc>
  <rcc rId="12366" sId="6">
    <oc r="V33">
      <f>V35+V36+V34</f>
    </oc>
    <nc r="V33"/>
  </rcc>
  <rcc rId="12367" sId="6">
    <oc r="W33">
      <f>W35+W36+W34</f>
    </oc>
    <nc r="W33"/>
  </rcc>
  <rcc rId="12368" sId="6">
    <oc r="X33">
      <f>X35+X36+X34</f>
    </oc>
    <nc r="X33"/>
  </rcc>
  <rcc rId="12369" sId="6">
    <oc r="Y33">
      <f>Y35+Y36+Y34</f>
    </oc>
    <nc r="Y33"/>
  </rcc>
  <rcc rId="12370" sId="6">
    <oc r="Z33">
      <f>Z35+Z36+Z34</f>
    </oc>
    <nc r="Z33"/>
  </rcc>
  <rcc rId="12371" sId="6">
    <oc r="AA33">
      <f>AA35+AA36+AA34</f>
    </oc>
    <nc r="AA33"/>
  </rcc>
  <rcc rId="12372" sId="6">
    <oc r="AB33">
      <f>AB35+AB36+AB34</f>
    </oc>
    <nc r="AB33"/>
  </rcc>
  <rcc rId="12373" sId="6">
    <oc r="AC33">
      <f>AC35+AC36+AC34</f>
    </oc>
    <nc r="AC33"/>
  </rcc>
  <rcc rId="12374" sId="6">
    <oc r="AD33">
      <f>AD35+AD36+AD34</f>
    </oc>
    <nc r="AD33"/>
  </rcc>
  <rcc rId="12375" sId="6">
    <oc r="AE33">
      <f>AE35+AE36+AE34</f>
    </oc>
    <nc r="AE33"/>
  </rcc>
  <rcc rId="12376" sId="6">
    <oc r="AF33">
      <f>AF35+AF36+AF34</f>
    </oc>
    <nc r="AF33"/>
  </rcc>
  <rcc rId="12377" sId="6">
    <oc r="AG33">
      <f>AG35+AG36+AG34</f>
    </oc>
    <nc r="AG33"/>
  </rcc>
  <rcc rId="12378" sId="6">
    <oc r="C34" t="inlineStr">
      <is>
        <t>федеральный бюджет</t>
      </is>
    </oc>
    <nc r="C34"/>
  </rcc>
  <rcc rId="12379" sId="6">
    <oc r="D34">
      <f>SUM(J34,L34,N34,P34,R34,T34,V34,X34,Z34,AB34,AD34,AF34)</f>
    </oc>
    <nc r="D34"/>
  </rcc>
  <rcc rId="12380" sId="6">
    <oc r="E34">
      <f>J34</f>
    </oc>
    <nc r="E34"/>
  </rcc>
  <rcc rId="12381" sId="6">
    <oc r="F34">
      <f>G34</f>
    </oc>
    <nc r="F34"/>
  </rcc>
  <rcc rId="12382" sId="6">
    <oc r="G34">
      <f>SUM(K34,M34,O34,Q34,S34,U34,W34,Y34,AA34,AC34,AE34,AG34)</f>
    </oc>
    <nc r="G34"/>
  </rcc>
  <rcc rId="12383" sId="6">
    <oc r="H34">
      <f>IFERROR(G34/D34*100,0)</f>
    </oc>
    <nc r="H34"/>
  </rcc>
  <rcc rId="12384" sId="6">
    <oc r="I34">
      <f>IFERROR(G34/E34*100,0)</f>
    </oc>
    <nc r="I34"/>
  </rcc>
  <rcc rId="12385" sId="6" numFmtId="4">
    <oc r="J34">
      <v>0</v>
    </oc>
    <nc r="J34"/>
  </rcc>
  <rcc rId="12386" sId="6" numFmtId="4">
    <oc r="K34">
      <v>0</v>
    </oc>
    <nc r="K34"/>
  </rcc>
  <rcc rId="12387" sId="6" numFmtId="4">
    <oc r="L34">
      <v>0</v>
    </oc>
    <nc r="L34"/>
  </rcc>
  <rcc rId="12388" sId="6" numFmtId="4">
    <oc r="M34">
      <v>0</v>
    </oc>
    <nc r="M34"/>
  </rcc>
  <rcc rId="12389" sId="6" numFmtId="4">
    <oc r="N34">
      <v>0</v>
    </oc>
    <nc r="N34"/>
  </rcc>
  <rcc rId="12390" sId="6" numFmtId="4">
    <oc r="O34">
      <v>0</v>
    </oc>
    <nc r="O34"/>
  </rcc>
  <rcc rId="12391" sId="6" numFmtId="4">
    <oc r="P34">
      <v>0</v>
    </oc>
    <nc r="P34"/>
  </rcc>
  <rcc rId="12392" sId="6" numFmtId="4">
    <oc r="Q34">
      <v>0</v>
    </oc>
    <nc r="Q34"/>
  </rcc>
  <rcc rId="12393" sId="6" numFmtId="4">
    <oc r="R34">
      <v>0</v>
    </oc>
    <nc r="R34"/>
  </rcc>
  <rcc rId="12394" sId="6" numFmtId="4">
    <oc r="S34">
      <v>0</v>
    </oc>
    <nc r="S34"/>
  </rcc>
  <rcc rId="12395" sId="6" numFmtId="4">
    <oc r="T34">
      <v>0</v>
    </oc>
    <nc r="T34"/>
  </rcc>
  <rcc rId="12396" sId="6" numFmtId="4">
    <oc r="U34">
      <v>0</v>
    </oc>
    <nc r="U34"/>
  </rcc>
  <rcc rId="12397" sId="6" numFmtId="4">
    <oc r="V34">
      <v>0</v>
    </oc>
    <nc r="V34"/>
  </rcc>
  <rcc rId="12398" sId="6" numFmtId="4">
    <oc r="W34">
      <v>0</v>
    </oc>
    <nc r="W34"/>
  </rcc>
  <rcc rId="12399" sId="6" numFmtId="4">
    <oc r="X34">
      <v>0</v>
    </oc>
    <nc r="X34"/>
  </rcc>
  <rcc rId="12400" sId="6" numFmtId="4">
    <oc r="Y34">
      <v>0</v>
    </oc>
    <nc r="Y34"/>
  </rcc>
  <rcc rId="12401" sId="6" numFmtId="4">
    <oc r="Z34">
      <v>0</v>
    </oc>
    <nc r="Z34"/>
  </rcc>
  <rcc rId="12402" sId="6" numFmtId="4">
    <oc r="AA34">
      <v>0</v>
    </oc>
    <nc r="AA34"/>
  </rcc>
  <rcc rId="12403" sId="6" numFmtId="4">
    <oc r="AB34">
      <v>0</v>
    </oc>
    <nc r="AB34"/>
  </rcc>
  <rcc rId="12404" sId="6" numFmtId="4">
    <oc r="AC34">
      <v>0</v>
    </oc>
    <nc r="AC34"/>
  </rcc>
  <rcc rId="12405" sId="6" numFmtId="4">
    <oc r="AD34">
      <v>0</v>
    </oc>
    <nc r="AD34"/>
  </rcc>
  <rcc rId="12406" sId="6" numFmtId="4">
    <oc r="AE34">
      <v>0</v>
    </oc>
    <nc r="AE34"/>
  </rcc>
  <rcc rId="12407" sId="6" numFmtId="4">
    <oc r="AF34">
      <v>0</v>
    </oc>
    <nc r="AF34"/>
  </rcc>
  <rcc rId="12408" sId="6" numFmtId="4">
    <oc r="AG34">
      <v>0</v>
    </oc>
    <nc r="AG34"/>
  </rcc>
  <rcc rId="12409" sId="6">
    <oc r="C35" t="inlineStr">
      <is>
        <t>бюджет автономного округа</t>
      </is>
    </oc>
    <nc r="C35"/>
  </rcc>
  <rcc rId="12410" sId="6">
    <oc r="D35">
      <f>SUM(J35,L35,N35,P35,R35,T35,V35,X35,Z35,AB35,AD35,AF35)</f>
    </oc>
    <nc r="D35"/>
  </rcc>
  <rcc rId="12411" sId="6">
    <oc r="E35">
      <f>J35+L35+N35</f>
    </oc>
    <nc r="E35"/>
  </rcc>
  <rcc rId="12412" sId="6">
    <oc r="F35">
      <f>G35</f>
    </oc>
    <nc r="F35"/>
  </rcc>
  <rcc rId="12413" sId="6">
    <oc r="G35">
      <f>SUM(K35,M35,O35,Q35,S35,U35,W35,Y35,AA35,AC35,AE35,AG35)</f>
    </oc>
    <nc r="G35"/>
  </rcc>
  <rcc rId="12414" sId="6">
    <oc r="H35">
      <f>IFERROR(G35/D35*100,0)</f>
    </oc>
    <nc r="H35"/>
  </rcc>
  <rcc rId="12415" sId="6">
    <oc r="I35">
      <f>IFERROR(G35/E35*100,0)</f>
    </oc>
    <nc r="I35"/>
  </rcc>
  <rcc rId="12416" sId="6" numFmtId="4">
    <oc r="J35">
      <v>0</v>
    </oc>
    <nc r="J35"/>
  </rcc>
  <rcc rId="12417" sId="6" numFmtId="4">
    <oc r="K35">
      <v>0</v>
    </oc>
    <nc r="K35"/>
  </rcc>
  <rcc rId="12418" sId="6" numFmtId="4">
    <oc r="L35">
      <v>0</v>
    </oc>
    <nc r="L35"/>
  </rcc>
  <rcc rId="12419" sId="6" numFmtId="4">
    <oc r="M35">
      <v>0</v>
    </oc>
    <nc r="M35"/>
  </rcc>
  <rcc rId="12420" sId="6" numFmtId="4">
    <oc r="N35">
      <v>0</v>
    </oc>
    <nc r="N35"/>
  </rcc>
  <rcc rId="12421" sId="6" numFmtId="4">
    <oc r="O35">
      <v>0</v>
    </oc>
    <nc r="O35"/>
  </rcc>
  <rcc rId="12422" sId="6" numFmtId="4">
    <oc r="P35">
      <v>0</v>
    </oc>
    <nc r="P35"/>
  </rcc>
  <rcc rId="12423" sId="6" numFmtId="4">
    <oc r="Q35">
      <v>0</v>
    </oc>
    <nc r="Q35"/>
  </rcc>
  <rcc rId="12424" sId="6" numFmtId="4">
    <oc r="R35">
      <v>0</v>
    </oc>
    <nc r="R35"/>
  </rcc>
  <rcc rId="12425" sId="6" numFmtId="4">
    <oc r="S35">
      <v>0</v>
    </oc>
    <nc r="S35"/>
  </rcc>
  <rcc rId="12426" sId="6" numFmtId="4">
    <oc r="T35">
      <v>0</v>
    </oc>
    <nc r="T35"/>
  </rcc>
  <rcc rId="12427" sId="6" numFmtId="4">
    <oc r="U35">
      <v>0</v>
    </oc>
    <nc r="U35"/>
  </rcc>
  <rcc rId="12428" sId="6" numFmtId="4">
    <oc r="V35">
      <v>0</v>
    </oc>
    <nc r="V35"/>
  </rcc>
  <rcc rId="12429" sId="6" numFmtId="4">
    <oc r="W35">
      <v>0</v>
    </oc>
    <nc r="W35"/>
  </rcc>
  <rcc rId="12430" sId="6" numFmtId="4">
    <oc r="X35">
      <v>0</v>
    </oc>
    <nc r="X35"/>
  </rcc>
  <rcc rId="12431" sId="6" numFmtId="4">
    <oc r="Y35">
      <v>0</v>
    </oc>
    <nc r="Y35"/>
  </rcc>
  <rcc rId="12432" sId="6" numFmtId="4">
    <oc r="Z35">
      <v>0</v>
    </oc>
    <nc r="Z35"/>
  </rcc>
  <rcc rId="12433" sId="6" numFmtId="4">
    <oc r="AA35">
      <v>0</v>
    </oc>
    <nc r="AA35"/>
  </rcc>
  <rcc rId="12434" sId="6" numFmtId="4">
    <oc r="AB35">
      <v>0</v>
    </oc>
    <nc r="AB35"/>
  </rcc>
  <rcc rId="12435" sId="6" numFmtId="4">
    <oc r="AC35">
      <v>0</v>
    </oc>
    <nc r="AC35"/>
  </rcc>
  <rcc rId="12436" sId="6" numFmtId="4">
    <oc r="AD35">
      <v>0</v>
    </oc>
    <nc r="AD35"/>
  </rcc>
  <rcc rId="12437" sId="6" numFmtId="4">
    <oc r="AE35">
      <v>0</v>
    </oc>
    <nc r="AE35"/>
  </rcc>
  <rcc rId="12438" sId="6" numFmtId="4">
    <oc r="AF35">
      <v>100</v>
    </oc>
    <nc r="AF35"/>
  </rcc>
  <rcc rId="12439" sId="6" numFmtId="4">
    <oc r="AG35">
      <v>0</v>
    </oc>
    <nc r="AG35"/>
  </rcc>
  <rcc rId="12440" sId="6">
    <oc r="C36" t="inlineStr">
      <is>
        <t>бюджет города Когалыма</t>
      </is>
    </oc>
    <nc r="C36"/>
  </rcc>
  <rcc rId="12441" sId="6">
    <oc r="D36">
      <f>SUM(J36,L36,N36,P36,R36,T36,V36,X36,Z36,AB36,AD36,AF36)</f>
    </oc>
    <nc r="D36"/>
  </rcc>
  <rcc rId="12442" sId="6">
    <oc r="E36">
      <f>J36</f>
    </oc>
    <nc r="E36"/>
  </rcc>
  <rcc rId="12443" sId="6">
    <oc r="F36">
      <f>G36</f>
    </oc>
    <nc r="F36"/>
  </rcc>
  <rcc rId="12444" sId="6">
    <oc r="G36">
      <f>SUM(K36,M36,O36,Q36,S36,U36,W36,Y36,AA36,AC36,AE36,AG36)</f>
    </oc>
    <nc r="G36"/>
  </rcc>
  <rcc rId="12445" sId="6">
    <oc r="H36">
      <f>IFERROR(G36/D36*100,0)</f>
    </oc>
    <nc r="H36"/>
  </rcc>
  <rcc rId="12446" sId="6">
    <oc r="I36">
      <f>IFERROR(G36/E36*100,0)</f>
    </oc>
    <nc r="I36"/>
  </rcc>
  <rcc rId="12447" sId="6" numFmtId="4">
    <oc r="J36">
      <v>0</v>
    </oc>
    <nc r="J36"/>
  </rcc>
  <rcc rId="12448" sId="6" numFmtId="4">
    <oc r="K36">
      <v>0</v>
    </oc>
    <nc r="K36"/>
  </rcc>
  <rcc rId="12449" sId="6" numFmtId="4">
    <oc r="L36">
      <v>0</v>
    </oc>
    <nc r="L36"/>
  </rcc>
  <rcc rId="12450" sId="6" numFmtId="4">
    <oc r="M36">
      <v>0</v>
    </oc>
    <nc r="M36"/>
  </rcc>
  <rcc rId="12451" sId="6" numFmtId="4">
    <oc r="N36">
      <v>0</v>
    </oc>
    <nc r="N36"/>
  </rcc>
  <rcc rId="12452" sId="6" numFmtId="4">
    <oc r="O36">
      <v>0</v>
    </oc>
    <nc r="O36"/>
  </rcc>
  <rcc rId="12453" sId="6" numFmtId="4">
    <oc r="P36">
      <v>0</v>
    </oc>
    <nc r="P36"/>
  </rcc>
  <rcc rId="12454" sId="6" numFmtId="4">
    <oc r="Q36">
      <v>0</v>
    </oc>
    <nc r="Q36"/>
  </rcc>
  <rcc rId="12455" sId="6" numFmtId="4">
    <oc r="R36">
      <v>0</v>
    </oc>
    <nc r="R36"/>
  </rcc>
  <rcc rId="12456" sId="6" numFmtId="4">
    <oc r="S36">
      <v>0</v>
    </oc>
    <nc r="S36"/>
  </rcc>
  <rcc rId="12457" sId="6" numFmtId="4">
    <oc r="T36">
      <v>0</v>
    </oc>
    <nc r="T36"/>
  </rcc>
  <rcc rId="12458" sId="6" numFmtId="4">
    <oc r="U36">
      <v>0</v>
    </oc>
    <nc r="U36"/>
  </rcc>
  <rcc rId="12459" sId="6" numFmtId="4">
    <oc r="V36">
      <v>0</v>
    </oc>
    <nc r="V36"/>
  </rcc>
  <rcc rId="12460" sId="6" numFmtId="4">
    <oc r="W36">
      <v>0</v>
    </oc>
    <nc r="W36"/>
  </rcc>
  <rcc rId="12461" sId="6" numFmtId="4">
    <oc r="X36">
      <v>0</v>
    </oc>
    <nc r="X36"/>
  </rcc>
  <rcc rId="12462" sId="6" numFmtId="4">
    <oc r="Y36">
      <v>0</v>
    </oc>
    <nc r="Y36"/>
  </rcc>
  <rcc rId="12463" sId="6" numFmtId="4">
    <oc r="Z36">
      <v>0</v>
    </oc>
    <nc r="Z36"/>
  </rcc>
  <rcc rId="12464" sId="6" numFmtId="4">
    <oc r="AA36">
      <v>0</v>
    </oc>
    <nc r="AA36"/>
  </rcc>
  <rcc rId="12465" sId="6" numFmtId="4">
    <oc r="AB36">
      <v>0</v>
    </oc>
    <nc r="AB36"/>
  </rcc>
  <rcc rId="12466" sId="6" numFmtId="4">
    <oc r="AC36">
      <v>0</v>
    </oc>
    <nc r="AC36"/>
  </rcc>
  <rcc rId="12467" sId="6" numFmtId="4">
    <oc r="AD36">
      <v>0</v>
    </oc>
    <nc r="AD36"/>
  </rcc>
  <rcc rId="12468" sId="6" numFmtId="4">
    <oc r="AE36">
      <v>0</v>
    </oc>
    <nc r="AE36"/>
  </rcc>
  <rcc rId="12469" sId="6" numFmtId="4">
    <oc r="AF36">
      <v>0</v>
    </oc>
    <nc r="AF36"/>
  </rcc>
  <rcc rId="12470" sId="6" numFmtId="4">
    <oc r="AG36">
      <v>0</v>
    </oc>
    <nc r="AG36"/>
  </rcc>
  <rcc rId="12471" sId="6">
    <oc r="B37" t="inlineStr">
      <is>
        <t>Направление (подпрограмма) «Улучшение условий и охраны труда в городе Когалыме»</t>
      </is>
    </oc>
    <nc r="B37"/>
  </rcc>
  <rcc rId="12472" sId="6">
    <oc r="A38" t="inlineStr">
      <is>
        <t xml:space="preserve"> 2.1</t>
      </is>
    </oc>
    <nc r="A38"/>
  </rcc>
  <rcc rId="12473" sId="6">
    <oc r="B38" t="inlineStr">
      <is>
        <t>Комплекс процессных мероприятий «Безопасный труд» всего, в том числе</t>
      </is>
    </oc>
    <nc r="B38"/>
  </rcc>
  <rcc rId="12474" sId="6">
    <oc r="C38" t="inlineStr">
      <is>
        <t>Всего</t>
      </is>
    </oc>
    <nc r="C38"/>
  </rcc>
  <rcc rId="12475" sId="6">
    <oc r="D38">
      <f>D40+D41+D39</f>
    </oc>
    <nc r="D38"/>
  </rcc>
  <rcc rId="12476" sId="6">
    <oc r="E38">
      <f>E40+E41+E39</f>
    </oc>
    <nc r="E38"/>
  </rcc>
  <rcc rId="12477" sId="6">
    <oc r="F38">
      <f>F40+F41+F39</f>
    </oc>
    <nc r="F38"/>
  </rcc>
  <rcc rId="12478" sId="6">
    <oc r="G38">
      <f>G40+G41+G39</f>
    </oc>
    <nc r="G38"/>
  </rcc>
  <rcc rId="12479" sId="6">
    <oc r="H38">
      <f>IFERROR(G38/D38*100,0)</f>
    </oc>
    <nc r="H38"/>
  </rcc>
  <rcc rId="12480" sId="6">
    <oc r="I38">
      <f>IFERROR(G38/E38*100,0)</f>
    </oc>
    <nc r="I38"/>
  </rcc>
  <rcc rId="12481" sId="6">
    <oc r="J38">
      <f>J40+J41+J39</f>
    </oc>
    <nc r="J38"/>
  </rcc>
  <rcc rId="12482" sId="6">
    <oc r="K38">
      <f>K40+K41+K39</f>
    </oc>
    <nc r="K38"/>
  </rcc>
  <rcc rId="12483" sId="6">
    <oc r="L38">
      <f>L40+L41+L39</f>
    </oc>
    <nc r="L38"/>
  </rcc>
  <rcc rId="12484" sId="6">
    <oc r="M38">
      <f>M40+M41+M39</f>
    </oc>
    <nc r="M38"/>
  </rcc>
  <rcc rId="12485" sId="6">
    <oc r="N38">
      <f>N40+N41+N39</f>
    </oc>
    <nc r="N38"/>
  </rcc>
  <rcc rId="12486" sId="6">
    <oc r="O38">
      <f>O40+O41+O39</f>
    </oc>
    <nc r="O38"/>
  </rcc>
  <rcc rId="12487" sId="6">
    <oc r="P38">
      <f>P40+P41+P39</f>
    </oc>
    <nc r="P38"/>
  </rcc>
  <rcc rId="12488" sId="6">
    <oc r="Q38">
      <f>Q40+Q41+Q39</f>
    </oc>
    <nc r="Q38"/>
  </rcc>
  <rcc rId="12489" sId="6">
    <oc r="R38">
      <f>R40+R41+R39</f>
    </oc>
    <nc r="R38"/>
  </rcc>
  <rcc rId="12490" sId="6">
    <oc r="S38">
      <f>S40+S41+S39</f>
    </oc>
    <nc r="S38"/>
  </rcc>
  <rcc rId="12491" sId="6">
    <oc r="T38">
      <f>T40+T41+T39</f>
    </oc>
    <nc r="T38"/>
  </rcc>
  <rcc rId="12492" sId="6">
    <oc r="U38">
      <f>U40+U41+U39</f>
    </oc>
    <nc r="U38"/>
  </rcc>
  <rcc rId="12493" sId="6">
    <oc r="V38">
      <f>V40+V41+V39</f>
    </oc>
    <nc r="V38"/>
  </rcc>
  <rcc rId="12494" sId="6">
    <oc r="W38">
      <f>W40+W41+W39</f>
    </oc>
    <nc r="W38"/>
  </rcc>
  <rcc rId="12495" sId="6">
    <oc r="X38">
      <f>X40+X41+X39</f>
    </oc>
    <nc r="X38"/>
  </rcc>
  <rcc rId="12496" sId="6">
    <oc r="Y38">
      <f>Y40+Y41+Y39</f>
    </oc>
    <nc r="Y38"/>
  </rcc>
  <rcc rId="12497" sId="6">
    <oc r="Z38">
      <f>Z40+Z41+Z39</f>
    </oc>
    <nc r="Z38"/>
  </rcc>
  <rcc rId="12498" sId="6">
    <oc r="AA38">
      <f>AA40+AA41+AA39</f>
    </oc>
    <nc r="AA38"/>
  </rcc>
  <rcc rId="12499" sId="6">
    <oc r="AB38">
      <f>AB40+AB41+AB39</f>
    </oc>
    <nc r="AB38"/>
  </rcc>
  <rcc rId="12500" sId="6">
    <oc r="AC38">
      <f>AC40+AC41+AC39</f>
    </oc>
    <nc r="AC38"/>
  </rcc>
  <rcc rId="12501" sId="6">
    <oc r="AD38">
      <f>AD40+AD41+AD39</f>
    </oc>
    <nc r="AD38"/>
  </rcc>
  <rcc rId="12502" sId="6">
    <oc r="AE38">
      <f>AE40+AE41+AE39</f>
    </oc>
    <nc r="AE38"/>
  </rcc>
  <rcc rId="12503" sId="6">
    <oc r="AF38">
      <f>AF40+AF41+AF39</f>
    </oc>
    <nc r="AF38"/>
  </rcc>
  <rcc rId="12504" sId="6">
    <oc r="AG38">
      <f>AG40+AG41+AG39</f>
    </oc>
    <nc r="AG38"/>
  </rcc>
  <rcc rId="12505" sId="6">
    <oc r="C39" t="inlineStr">
      <is>
        <t>федеральный бюджет</t>
      </is>
    </oc>
    <nc r="C39"/>
  </rcc>
  <rcc rId="12506" sId="6">
    <oc r="D39">
      <f>SUM(J39,L39,N39,P39,R39,T39,V39,X39,Z39,AB39,AD39,AF39)</f>
    </oc>
    <nc r="D39"/>
  </rcc>
  <rcc rId="12507" sId="6">
    <oc r="E39">
      <f>J39</f>
    </oc>
    <nc r="E39"/>
  </rcc>
  <rcc rId="12508" sId="6">
    <oc r="F39">
      <f>G39</f>
    </oc>
    <nc r="F39"/>
  </rcc>
  <rcc rId="12509" sId="6">
    <oc r="G39">
      <f>SUM(K39,M39,O39,Q39,S39,U39,W39,Y39,AA39,AC39,AE39,AG39)</f>
    </oc>
    <nc r="G39"/>
  </rcc>
  <rcc rId="12510" sId="6">
    <oc r="H39">
      <f>IFERROR(G39/D39*100,0)</f>
    </oc>
    <nc r="H39"/>
  </rcc>
  <rcc rId="12511" sId="6">
    <oc r="I39">
      <f>IFERROR(G39/E39*100,0)</f>
    </oc>
    <nc r="I39"/>
  </rcc>
  <rcc rId="12512" sId="6">
    <oc r="J39">
      <f>J43</f>
    </oc>
    <nc r="J39"/>
  </rcc>
  <rcc rId="12513" sId="6">
    <oc r="K39">
      <f>K43</f>
    </oc>
    <nc r="K39"/>
  </rcc>
  <rcc rId="12514" sId="6">
    <oc r="L39">
      <f>L43</f>
    </oc>
    <nc r="L39"/>
  </rcc>
  <rcc rId="12515" sId="6">
    <oc r="M39">
      <f>M43</f>
    </oc>
    <nc r="M39"/>
  </rcc>
  <rcc rId="12516" sId="6">
    <oc r="N39">
      <f>N43</f>
    </oc>
    <nc r="N39"/>
  </rcc>
  <rcc rId="12517" sId="6">
    <oc r="O39">
      <f>O43</f>
    </oc>
    <nc r="O39"/>
  </rcc>
  <rcc rId="12518" sId="6">
    <oc r="P39">
      <f>P43</f>
    </oc>
    <nc r="P39"/>
  </rcc>
  <rcc rId="12519" sId="6">
    <oc r="Q39">
      <f>Q43</f>
    </oc>
    <nc r="Q39"/>
  </rcc>
  <rcc rId="12520" sId="6">
    <oc r="R39">
      <f>R43</f>
    </oc>
    <nc r="R39"/>
  </rcc>
  <rcc rId="12521" sId="6">
    <oc r="S39">
      <f>S43</f>
    </oc>
    <nc r="S39"/>
  </rcc>
  <rcc rId="12522" sId="6">
    <oc r="T39">
      <f>T43</f>
    </oc>
    <nc r="T39"/>
  </rcc>
  <rcc rId="12523" sId="6">
    <oc r="U39">
      <f>U43</f>
    </oc>
    <nc r="U39"/>
  </rcc>
  <rcc rId="12524" sId="6">
    <oc r="V39">
      <f>V43</f>
    </oc>
    <nc r="V39"/>
  </rcc>
  <rcc rId="12525" sId="6">
    <oc r="W39">
      <f>W43</f>
    </oc>
    <nc r="W39"/>
  </rcc>
  <rcc rId="12526" sId="6">
    <oc r="X39">
      <f>X43</f>
    </oc>
    <nc r="X39"/>
  </rcc>
  <rcc rId="12527" sId="6">
    <oc r="Y39">
      <f>Y43</f>
    </oc>
    <nc r="Y39"/>
  </rcc>
  <rcc rId="12528" sId="6">
    <oc r="Z39">
      <f>Z43</f>
    </oc>
    <nc r="Z39"/>
  </rcc>
  <rcc rId="12529" sId="6">
    <oc r="AA39">
      <f>AA43</f>
    </oc>
    <nc r="AA39"/>
  </rcc>
  <rcc rId="12530" sId="6">
    <oc r="AB39">
      <f>AB43</f>
    </oc>
    <nc r="AB39"/>
  </rcc>
  <rcc rId="12531" sId="6">
    <oc r="AC39">
      <f>AC43</f>
    </oc>
    <nc r="AC39"/>
  </rcc>
  <rcc rId="12532" sId="6">
    <oc r="AD39">
      <f>AD43</f>
    </oc>
    <nc r="AD39"/>
  </rcc>
  <rcc rId="12533" sId="6">
    <oc r="AE39">
      <f>AE43</f>
    </oc>
    <nc r="AE39"/>
  </rcc>
  <rcc rId="12534" sId="6">
    <oc r="AF39">
      <f>AF43</f>
    </oc>
    <nc r="AF39"/>
  </rcc>
  <rcc rId="12535" sId="6">
    <oc r="AG39">
      <f>AG43</f>
    </oc>
    <nc r="AG39"/>
  </rcc>
  <rcc rId="12536" sId="6">
    <oc r="C40" t="inlineStr">
      <is>
        <t>бюджет автономного округа</t>
      </is>
    </oc>
    <nc r="C40"/>
  </rcc>
  <rcc rId="12537" sId="6">
    <oc r="D40">
      <f>D44</f>
    </oc>
    <nc r="D40"/>
  </rcc>
  <rcc rId="12538" sId="6">
    <oc r="E40">
      <f>E44</f>
    </oc>
    <nc r="E40"/>
  </rcc>
  <rcc rId="12539" sId="6">
    <oc r="F40">
      <f>F44</f>
    </oc>
    <nc r="F40"/>
  </rcc>
  <rcc rId="12540" sId="6">
    <oc r="G40">
      <f>SUM(K40,M40,O40,Q40,S40,U40,W40,Y40,AA40,AC40,AE40,AG40)</f>
    </oc>
    <nc r="G40"/>
  </rcc>
  <rcc rId="12541" sId="6">
    <oc r="H40">
      <f>IFERROR(G40/D40*100,0)</f>
    </oc>
    <nc r="H40"/>
  </rcc>
  <rcc rId="12542" sId="6">
    <oc r="I40">
      <f>IFERROR(G40/E40*100,0)</f>
    </oc>
    <nc r="I40"/>
  </rcc>
  <rcc rId="12543" sId="6">
    <oc r="J40">
      <f>J44</f>
    </oc>
    <nc r="J40"/>
  </rcc>
  <rcc rId="12544" sId="6">
    <oc r="K40">
      <f>K44</f>
    </oc>
    <nc r="K40"/>
  </rcc>
  <rcc rId="12545" sId="6">
    <oc r="L40">
      <f>L44</f>
    </oc>
    <nc r="L40"/>
  </rcc>
  <rcc rId="12546" sId="6">
    <oc r="M40">
      <f>M44</f>
    </oc>
    <nc r="M40"/>
  </rcc>
  <rcc rId="12547" sId="6">
    <oc r="N40">
      <f>N44</f>
    </oc>
    <nc r="N40"/>
  </rcc>
  <rcc rId="12548" sId="6">
    <oc r="O40">
      <f>O44</f>
    </oc>
    <nc r="O40"/>
  </rcc>
  <rcc rId="12549" sId="6">
    <oc r="P40">
      <f>P44</f>
    </oc>
    <nc r="P40"/>
  </rcc>
  <rcc rId="12550" sId="6">
    <oc r="Q40">
      <f>Q44</f>
    </oc>
    <nc r="Q40"/>
  </rcc>
  <rcc rId="12551" sId="6">
    <oc r="R40">
      <f>R44</f>
    </oc>
    <nc r="R40"/>
  </rcc>
  <rcc rId="12552" sId="6">
    <oc r="S40">
      <f>S44</f>
    </oc>
    <nc r="S40"/>
  </rcc>
  <rcc rId="12553" sId="6">
    <oc r="T40">
      <f>T44</f>
    </oc>
    <nc r="T40"/>
  </rcc>
  <rcc rId="12554" sId="6">
    <oc r="U40">
      <f>U44</f>
    </oc>
    <nc r="U40"/>
  </rcc>
  <rcc rId="12555" sId="6">
    <oc r="V40">
      <f>V44</f>
    </oc>
    <nc r="V40"/>
  </rcc>
  <rcc rId="12556" sId="6">
    <oc r="W40">
      <f>W44</f>
    </oc>
    <nc r="W40"/>
  </rcc>
  <rcc rId="12557" sId="6">
    <oc r="X40">
      <f>X44</f>
    </oc>
    <nc r="X40"/>
  </rcc>
  <rcc rId="12558" sId="6">
    <oc r="Y40">
      <f>Y44</f>
    </oc>
    <nc r="Y40"/>
  </rcc>
  <rcc rId="12559" sId="6">
    <oc r="Z40">
      <f>Z44</f>
    </oc>
    <nc r="Z40"/>
  </rcc>
  <rcc rId="12560" sId="6">
    <oc r="AA40">
      <f>AA44</f>
    </oc>
    <nc r="AA40"/>
  </rcc>
  <rcc rId="12561" sId="6">
    <oc r="AB40">
      <f>AB44</f>
    </oc>
    <nc r="AB40"/>
  </rcc>
  <rcc rId="12562" sId="6">
    <oc r="AC40">
      <f>AC44</f>
    </oc>
    <nc r="AC40"/>
  </rcc>
  <rcc rId="12563" sId="6">
    <oc r="AD40">
      <f>AD44</f>
    </oc>
    <nc r="AD40"/>
  </rcc>
  <rcc rId="12564" sId="6">
    <oc r="AE40">
      <f>AE44</f>
    </oc>
    <nc r="AE40"/>
  </rcc>
  <rcc rId="12565" sId="6">
    <oc r="AF40">
      <f>AF44</f>
    </oc>
    <nc r="AF40"/>
  </rcc>
  <rcc rId="12566" sId="6">
    <oc r="AG40">
      <f>AG44</f>
    </oc>
    <nc r="AG40"/>
  </rcc>
  <rcc rId="12567" sId="6">
    <oc r="C41" t="inlineStr">
      <is>
        <t>бюджет города Когалыма</t>
      </is>
    </oc>
    <nc r="C41"/>
  </rcc>
  <rcc rId="12568" sId="6">
    <oc r="D41">
      <f>D49+D45</f>
    </oc>
    <nc r="D41"/>
  </rcc>
  <rcc rId="12569" sId="6">
    <oc r="E41">
      <f>E49+E45</f>
    </oc>
    <nc r="E41"/>
  </rcc>
  <rcc rId="12570" sId="6">
    <oc r="F41">
      <f>F49+F45</f>
    </oc>
    <nc r="F41"/>
  </rcc>
  <rcc rId="12571" sId="6">
    <oc r="G41">
      <f>SUM(K41,M41,O41,Q41,S41,U41,W41,Y41,AA41,AC41,AE41,AG41)</f>
    </oc>
    <nc r="G41"/>
  </rcc>
  <rcc rId="12572" sId="6">
    <oc r="H41">
      <f>IFERROR(G41/D41*100,0)</f>
    </oc>
    <nc r="H41"/>
  </rcc>
  <rcc rId="12573" sId="6">
    <oc r="I41">
      <f>IFERROR(G41/E41*100,0)</f>
    </oc>
    <nc r="I41"/>
  </rcc>
  <rcc rId="12574" sId="6">
    <oc r="J41">
      <f>J49</f>
    </oc>
    <nc r="J41"/>
  </rcc>
  <rcc rId="12575" sId="6">
    <oc r="K41">
      <f>K49</f>
    </oc>
    <nc r="K41"/>
  </rcc>
  <rcc rId="12576" sId="6">
    <oc r="L41">
      <f>L49</f>
    </oc>
    <nc r="L41"/>
  </rcc>
  <rcc rId="12577" sId="6">
    <oc r="M41">
      <f>M49</f>
    </oc>
    <nc r="M41"/>
  </rcc>
  <rcc rId="12578" sId="6">
    <oc r="N41">
      <f>N49</f>
    </oc>
    <nc r="N41"/>
  </rcc>
  <rcc rId="12579" sId="6">
    <oc r="O41">
      <f>O49</f>
    </oc>
    <nc r="O41"/>
  </rcc>
  <rcc rId="12580" sId="6">
    <oc r="P41">
      <f>P49</f>
    </oc>
    <nc r="P41"/>
  </rcc>
  <rcc rId="12581" sId="6">
    <oc r="Q41">
      <f>Q49</f>
    </oc>
    <nc r="Q41"/>
  </rcc>
  <rcc rId="12582" sId="6">
    <oc r="R41">
      <f>R49</f>
    </oc>
    <nc r="R41"/>
  </rcc>
  <rcc rId="12583" sId="6">
    <oc r="S41">
      <f>S49</f>
    </oc>
    <nc r="S41"/>
  </rcc>
  <rcc rId="12584" sId="6">
    <oc r="T41">
      <f>T49</f>
    </oc>
    <nc r="T41"/>
  </rcc>
  <rcc rId="12585" sId="6">
    <oc r="U41">
      <f>U49</f>
    </oc>
    <nc r="U41"/>
  </rcc>
  <rcc rId="12586" sId="6">
    <oc r="V41">
      <f>V49</f>
    </oc>
    <nc r="V41"/>
  </rcc>
  <rcc rId="12587" sId="6">
    <oc r="W41">
      <f>W49</f>
    </oc>
    <nc r="W41"/>
  </rcc>
  <rcc rId="12588" sId="6">
    <oc r="X41">
      <f>X49</f>
    </oc>
    <nc r="X41"/>
  </rcc>
  <rcc rId="12589" sId="6">
    <oc r="Y41">
      <f>Y49</f>
    </oc>
    <nc r="Y41"/>
  </rcc>
  <rcc rId="12590" sId="6">
    <oc r="Z41">
      <f>Z49</f>
    </oc>
    <nc r="Z41"/>
  </rcc>
  <rcc rId="12591" sId="6">
    <oc r="AA41">
      <f>AA49</f>
    </oc>
    <nc r="AA41"/>
  </rcc>
  <rcc rId="12592" sId="6">
    <oc r="AB41">
      <f>AB49</f>
    </oc>
    <nc r="AB41"/>
  </rcc>
  <rcc rId="12593" sId="6">
    <oc r="AC41">
      <f>AC49</f>
    </oc>
    <nc r="AC41"/>
  </rcc>
  <rcc rId="12594" sId="6">
    <oc r="AD41">
      <f>AD49</f>
    </oc>
    <nc r="AD41"/>
  </rcc>
  <rcc rId="12595" sId="6">
    <oc r="AE41">
      <f>AE49</f>
    </oc>
    <nc r="AE41"/>
  </rcc>
  <rcc rId="12596" sId="6">
    <oc r="AF41">
      <f>AF49</f>
    </oc>
    <nc r="AF41"/>
  </rcc>
  <rcc rId="12597" sId="6">
    <oc r="AG41">
      <f>AG49</f>
    </oc>
    <nc r="AG41"/>
  </rcc>
  <rcc rId="12598" sId="6">
    <oc r="B42" t="inlineStr">
      <is>
        <t>Осуществление отдельных государственных полномочий в сфере трудовых отношений и государственного управления охраной труда в городе Когалыме (субвенции)</t>
      </is>
    </oc>
    <nc r="B42"/>
  </rcc>
  <rcc rId="12599" sId="6">
    <oc r="C42" t="inlineStr">
      <is>
        <t>Всего</t>
      </is>
    </oc>
    <nc r="C42"/>
  </rcc>
  <rcc rId="12600" sId="6">
    <oc r="D42">
      <f>D44+D45+D43</f>
    </oc>
    <nc r="D42"/>
  </rcc>
  <rcc rId="12601" sId="6">
    <oc r="E42">
      <f>E44+E45+E43</f>
    </oc>
    <nc r="E42"/>
  </rcc>
  <rcc rId="12602" sId="6">
    <oc r="F42">
      <f>F44+F45+F43</f>
    </oc>
    <nc r="F42"/>
  </rcc>
  <rcc rId="12603" sId="6">
    <oc r="G42">
      <f>G44+G45+G43</f>
    </oc>
    <nc r="G42"/>
  </rcc>
  <rcc rId="12604" sId="6">
    <oc r="H42">
      <f>IFERROR(G42/D42*100,0)</f>
    </oc>
    <nc r="H42"/>
  </rcc>
  <rcc rId="12605" sId="6">
    <oc r="I42">
      <f>IFERROR(G42/E42*100,0)</f>
    </oc>
    <nc r="I42"/>
  </rcc>
  <rcc rId="12606" sId="6">
    <oc r="J42">
      <f>J44+J45+J43</f>
    </oc>
    <nc r="J42"/>
  </rcc>
  <rcc rId="12607" sId="6">
    <oc r="K42">
      <f>K44+K45+K43</f>
    </oc>
    <nc r="K42"/>
  </rcc>
  <rcc rId="12608" sId="6">
    <oc r="L42">
      <f>L44+L45+L43</f>
    </oc>
    <nc r="L42"/>
  </rcc>
  <rcc rId="12609" sId="6">
    <oc r="M42">
      <f>M44+M45+M43</f>
    </oc>
    <nc r="M42"/>
  </rcc>
  <rcc rId="12610" sId="6">
    <oc r="N42">
      <f>N44+N45+N43</f>
    </oc>
    <nc r="N42"/>
  </rcc>
  <rcc rId="12611" sId="6">
    <oc r="O42">
      <f>O44+O45+O43</f>
    </oc>
    <nc r="O42"/>
  </rcc>
  <rcc rId="12612" sId="6">
    <oc r="P42">
      <f>P44+P45+P43</f>
    </oc>
    <nc r="P42"/>
  </rcc>
  <rcc rId="12613" sId="6">
    <oc r="Q42">
      <f>Q44+Q45+Q43</f>
    </oc>
    <nc r="Q42"/>
  </rcc>
  <rcc rId="12614" sId="6">
    <oc r="R42">
      <f>R44+R45+R43</f>
    </oc>
    <nc r="R42"/>
  </rcc>
  <rcc rId="12615" sId="6">
    <oc r="S42">
      <f>S44+S45+S43</f>
    </oc>
    <nc r="S42"/>
  </rcc>
  <rcc rId="12616" sId="6">
    <oc r="T42">
      <f>T44+T45+T43</f>
    </oc>
    <nc r="T42"/>
  </rcc>
  <rcc rId="12617" sId="6">
    <oc r="U42">
      <f>U44+U45+U43</f>
    </oc>
    <nc r="U42"/>
  </rcc>
  <rcc rId="12618" sId="6">
    <oc r="V42">
      <f>V44+V45+V43</f>
    </oc>
    <nc r="V42"/>
  </rcc>
  <rcc rId="12619" sId="6">
    <oc r="W42">
      <f>W44+W45+W43</f>
    </oc>
    <nc r="W42"/>
  </rcc>
  <rcc rId="12620" sId="6">
    <oc r="X42">
      <f>X44+X45+X43</f>
    </oc>
    <nc r="X42"/>
  </rcc>
  <rcc rId="12621" sId="6">
    <oc r="Y42">
      <f>Y44+Y45+Y43</f>
    </oc>
    <nc r="Y42"/>
  </rcc>
  <rcc rId="12622" sId="6">
    <oc r="Z42">
      <f>Z44+Z45+Z43</f>
    </oc>
    <nc r="Z42"/>
  </rcc>
  <rcc rId="12623" sId="6">
    <oc r="AA42">
      <f>AA44+AA45+AA43</f>
    </oc>
    <nc r="AA42"/>
  </rcc>
  <rcc rId="12624" sId="6">
    <oc r="AB42">
      <f>AB44+AB45+AB43</f>
    </oc>
    <nc r="AB42"/>
  </rcc>
  <rcc rId="12625" sId="6">
    <oc r="AC42">
      <f>AC44+AC45+AC43</f>
    </oc>
    <nc r="AC42"/>
  </rcc>
  <rcc rId="12626" sId="6">
    <oc r="AD42">
      <f>AD44+AD45+AD43</f>
    </oc>
    <nc r="AD42"/>
  </rcc>
  <rcc rId="12627" sId="6">
    <oc r="AE42">
      <f>AE44+AE45+AE43</f>
    </oc>
    <nc r="AE42"/>
  </rcc>
  <rcc rId="12628" sId="6">
    <oc r="AF42">
      <f>AF44+AF45+AF43</f>
    </oc>
    <nc r="AF42"/>
  </rcc>
  <rcc rId="12629" sId="6">
    <oc r="AG42">
      <f>AG44+AG45+AG43</f>
    </oc>
    <nc r="AG42"/>
  </rcc>
  <rcc rId="12630" sId="6">
    <oc r="C43" t="inlineStr">
      <is>
        <t>федеральный бюджет</t>
      </is>
    </oc>
    <nc r="C43"/>
  </rcc>
  <rcc rId="12631" sId="6">
    <oc r="D43">
      <f>SUM(J43,L43,N43,P43,R43,T43,V43,X43,Z43,AB43,AD43,AF43)</f>
    </oc>
    <nc r="D43"/>
  </rcc>
  <rcc rId="12632" sId="6">
    <oc r="E43">
      <f>J43</f>
    </oc>
    <nc r="E43"/>
  </rcc>
  <rcc rId="12633" sId="6">
    <oc r="F43">
      <f>G43</f>
    </oc>
    <nc r="F43"/>
  </rcc>
  <rcc rId="12634" sId="6">
    <oc r="G43">
      <f>SUM(K43,M43,O43,Q43,S43,U43,W43,Y43,AA43,AC43,AE43,AG43)</f>
    </oc>
    <nc r="G43"/>
  </rcc>
  <rcc rId="12635" sId="6">
    <oc r="H43">
      <f>IFERROR(G43/D43*100,0)</f>
    </oc>
    <nc r="H43"/>
  </rcc>
  <rcc rId="12636" sId="6">
    <oc r="I43">
      <f>IFERROR(G43/E43*100,0)</f>
    </oc>
    <nc r="I43"/>
  </rcc>
  <rcc rId="12637" sId="6" numFmtId="4">
    <oc r="J43">
      <v>0</v>
    </oc>
    <nc r="J43"/>
  </rcc>
  <rcc rId="12638" sId="6" numFmtId="4">
    <oc r="K43">
      <v>0</v>
    </oc>
    <nc r="K43"/>
  </rcc>
  <rcc rId="12639" sId="6" numFmtId="4">
    <oc r="L43">
      <v>0</v>
    </oc>
    <nc r="L43"/>
  </rcc>
  <rcc rId="12640" sId="6" numFmtId="4">
    <oc r="M43">
      <v>0</v>
    </oc>
    <nc r="M43"/>
  </rcc>
  <rcc rId="12641" sId="6" numFmtId="4">
    <oc r="N43">
      <v>0</v>
    </oc>
    <nc r="N43"/>
  </rcc>
  <rcc rId="12642" sId="6" numFmtId="4">
    <oc r="O43">
      <v>0</v>
    </oc>
    <nc r="O43"/>
  </rcc>
  <rcc rId="12643" sId="6" numFmtId="4">
    <oc r="P43">
      <v>0</v>
    </oc>
    <nc r="P43"/>
  </rcc>
  <rcc rId="12644" sId="6" numFmtId="4">
    <oc r="Q43">
      <v>0</v>
    </oc>
    <nc r="Q43"/>
  </rcc>
  <rcc rId="12645" sId="6" numFmtId="4">
    <oc r="R43">
      <v>0</v>
    </oc>
    <nc r="R43"/>
  </rcc>
  <rcc rId="12646" sId="6" numFmtId="4">
    <oc r="S43">
      <v>0</v>
    </oc>
    <nc r="S43"/>
  </rcc>
  <rcc rId="12647" sId="6" numFmtId="4">
    <oc r="T43">
      <v>0</v>
    </oc>
    <nc r="T43"/>
  </rcc>
  <rcc rId="12648" sId="6" numFmtId="4">
    <oc r="U43">
      <v>0</v>
    </oc>
    <nc r="U43"/>
  </rcc>
  <rcc rId="12649" sId="6" numFmtId="4">
    <oc r="V43">
      <v>0</v>
    </oc>
    <nc r="V43"/>
  </rcc>
  <rcc rId="12650" sId="6" numFmtId="4">
    <oc r="W43">
      <v>0</v>
    </oc>
    <nc r="W43"/>
  </rcc>
  <rcc rId="12651" sId="6" numFmtId="4">
    <oc r="X43">
      <v>0</v>
    </oc>
    <nc r="X43"/>
  </rcc>
  <rcc rId="12652" sId="6" numFmtId="4">
    <oc r="Y43">
      <v>0</v>
    </oc>
    <nc r="Y43"/>
  </rcc>
  <rcc rId="12653" sId="6" numFmtId="4">
    <oc r="Z43">
      <v>0</v>
    </oc>
    <nc r="Z43"/>
  </rcc>
  <rcc rId="12654" sId="6" numFmtId="4">
    <oc r="AA43">
      <v>0</v>
    </oc>
    <nc r="AA43"/>
  </rcc>
  <rcc rId="12655" sId="6" numFmtId="4">
    <oc r="AB43">
      <v>0</v>
    </oc>
    <nc r="AB43"/>
  </rcc>
  <rcc rId="12656" sId="6" numFmtId="4">
    <oc r="AC43">
      <v>0</v>
    </oc>
    <nc r="AC43"/>
  </rcc>
  <rcc rId="12657" sId="6" numFmtId="4">
    <oc r="AD43">
      <v>0</v>
    </oc>
    <nc r="AD43"/>
  </rcc>
  <rcc rId="12658" sId="6" numFmtId="4">
    <oc r="AE43">
      <v>0</v>
    </oc>
    <nc r="AE43"/>
  </rcc>
  <rcc rId="12659" sId="6" numFmtId="4">
    <oc r="AF43">
      <v>0</v>
    </oc>
    <nc r="AF43"/>
  </rcc>
  <rcc rId="12660" sId="6" numFmtId="4">
    <oc r="AG43">
      <v>0</v>
    </oc>
    <nc r="AG43"/>
  </rcc>
  <rcc rId="12661" sId="6">
    <oc r="C44" t="inlineStr">
      <is>
        <t>бюджет автономного округа</t>
      </is>
    </oc>
    <nc r="C44"/>
  </rcc>
  <rcc rId="12662" sId="6">
    <oc r="D44">
      <f>SUM(J44,L44,N44,P44,R44,T44,V44,X44,Z44,AB44,AD44,AF44)</f>
    </oc>
    <nc r="D44"/>
  </rcc>
  <rcc rId="12663" sId="6">
    <oc r="E44">
      <f>J44+L44+N44</f>
    </oc>
    <nc r="E44"/>
  </rcc>
  <rcc rId="12664" sId="6">
    <oc r="F44">
      <f>867.26243</f>
    </oc>
    <nc r="F44"/>
  </rcc>
  <rcc rId="12665" sId="6">
    <oc r="G44">
      <f>SUM(K44,M44,O44,Q44,S44,U44,W44,Y44,AA44,AC44,AE44,AG44)</f>
    </oc>
    <nc r="G44"/>
  </rcc>
  <rcc rId="12666" sId="6">
    <oc r="H44">
      <f>IFERROR(G44/D44*100,0)</f>
    </oc>
    <nc r="H44"/>
  </rcc>
  <rcc rId="12667" sId="6">
    <oc r="I44">
      <f>IFERROR(G44/E44*100,0)</f>
    </oc>
    <nc r="I44"/>
  </rcc>
  <rcc rId="12668" sId="6" numFmtId="4">
    <oc r="J44">
      <v>433.23651000000001</v>
    </oc>
    <nc r="J44"/>
  </rcc>
  <rcc rId="12669" sId="6" numFmtId="4">
    <oc r="K44">
      <v>260.55279000000002</v>
    </oc>
    <nc r="K44"/>
  </rcc>
  <rcc rId="12670" sId="6" numFmtId="4">
    <oc r="L44">
      <v>308.48899999999998</v>
    </oc>
    <nc r="L44"/>
  </rcc>
  <rcc rId="12671" sId="6" numFmtId="4">
    <oc r="M44">
      <v>389.49</v>
    </oc>
    <nc r="M44"/>
  </rcc>
  <rcc rId="12672" sId="6" numFmtId="4">
    <oc r="N44">
      <v>255.209</v>
    </oc>
    <nc r="N44"/>
  </rcc>
  <rcc rId="12673" sId="6" numFmtId="4">
    <oc r="O44">
      <v>217.22</v>
    </oc>
    <nc r="O44"/>
  </rcc>
  <rcc rId="12674" sId="6" numFmtId="4">
    <oc r="P44">
      <v>424.51098000000002</v>
    </oc>
    <nc r="P44"/>
  </rcc>
  <rcc rId="12675" sId="6" numFmtId="4">
    <oc r="Q44">
      <v>0</v>
    </oc>
    <nc r="Q44"/>
  </rcc>
  <rcc rId="12676" sId="6" numFmtId="4">
    <oc r="R44">
      <v>302.16199999999998</v>
    </oc>
    <nc r="R44"/>
  </rcc>
  <rcc rId="12677" sId="6" numFmtId="4">
    <oc r="S44">
      <v>0</v>
    </oc>
    <nc r="S44"/>
  </rcc>
  <rcc rId="12678" sId="6" numFmtId="4">
    <oc r="T44">
      <v>322.65899999999999</v>
    </oc>
    <nc r="T44"/>
  </rcc>
  <rcc rId="12679" sId="6" numFmtId="4">
    <oc r="U44">
      <v>0</v>
    </oc>
    <nc r="U44"/>
  </rcc>
  <rcc rId="12680" sId="6" numFmtId="4">
    <oc r="V44">
      <v>477.26431000000002</v>
    </oc>
    <nc r="V44"/>
  </rcc>
  <rcc rId="12681" sId="6" numFmtId="4">
    <oc r="W44">
      <v>0</v>
    </oc>
    <nc r="W44"/>
  </rcc>
  <rcc rId="12682" sId="6" numFmtId="4">
    <oc r="X44">
      <v>316.54500000000002</v>
    </oc>
    <nc r="X44"/>
  </rcc>
  <rcc rId="12683" sId="6" numFmtId="4">
    <oc r="Y44">
      <v>0</v>
    </oc>
    <nc r="Y44"/>
  </rcc>
  <rcc rId="12684" sId="6" numFmtId="4">
    <oc r="Z44">
      <v>248.209</v>
    </oc>
    <nc r="Z44"/>
  </rcc>
  <rcc rId="12685" sId="6" numFmtId="4">
    <oc r="AA44">
      <v>0</v>
    </oc>
    <nc r="AA44"/>
  </rcc>
  <rcc rId="12686" sId="6" numFmtId="4">
    <oc r="AB44">
      <v>276.16000000000003</v>
    </oc>
    <nc r="AB44"/>
  </rcc>
  <rcc rId="12687" sId="6" numFmtId="4">
    <oc r="AC44">
      <v>0</v>
    </oc>
    <nc r="AC44"/>
  </rcc>
  <rcc rId="12688" sId="6" numFmtId="4">
    <oc r="AD44">
      <v>248.15299999999999</v>
    </oc>
    <nc r="AD44"/>
  </rcc>
  <rcc rId="12689" sId="6" numFmtId="4">
    <oc r="AE44">
      <v>0</v>
    </oc>
    <nc r="AE44"/>
  </rcc>
  <rcc rId="12690" sId="6" numFmtId="4">
    <oc r="AF44">
      <v>488.00189999999998</v>
    </oc>
    <nc r="AF44"/>
  </rcc>
  <rcc rId="12691" sId="6" numFmtId="4">
    <oc r="AG44">
      <v>0</v>
    </oc>
    <nc r="AG44"/>
  </rcc>
  <rcc rId="12692" sId="6">
    <oc r="AH44" t="inlineStr">
      <is>
        <r>
          <t>Остаток плановых ассигнований по бюджету автономного округа в сумме</t>
        </r>
        <r>
          <rPr>
            <b/>
            <sz val="12"/>
            <rFont val="Times New Roman"/>
            <family val="1"/>
            <charset val="204"/>
          </rPr>
          <t xml:space="preserve"> 129,67 тыс. рублей</t>
        </r>
        <r>
          <rPr>
            <sz val="12"/>
            <rFont val="Times New Roman"/>
            <family val="1"/>
            <charset val="204"/>
          </rPr>
          <t xml:space="preserve"> возник в связи с тем, что кассовые расходы на связь, комунальные услуги и услуги по техническому обслуживанию оргтехники производились по фактически выставленым поставщиками счетам. Специалистами отдела по труду и занятости: рассмотрено 224 устных и 1 письменное обращение, поступивших от организаций и работников касающихся охраны труда, оплаты труда, занятости, нарушений ТК РФ; подготовлены отчёты и направлены в установленные сроки в Департамент по труду и занятости населения ХМАО-Югры.</t>
        </r>
      </is>
    </oc>
    <nc r="AH44"/>
  </rcc>
  <rcc rId="12693" sId="6">
    <oc r="C45" t="inlineStr">
      <is>
        <t>бюджет города Когалыма</t>
      </is>
    </oc>
    <nc r="C45"/>
  </rcc>
  <rcc rId="12694" sId="6">
    <oc r="D45">
      <f>SUM(J45,L45,N45,P45,R45,T45,V45,X45,Z45,AB45,AD45,AF45)</f>
    </oc>
    <nc r="D45"/>
  </rcc>
  <rcc rId="12695" sId="6">
    <oc r="E45">
      <f>J45+L45+N45</f>
    </oc>
    <nc r="E45"/>
  </rcc>
  <rcc rId="12696" sId="6">
    <oc r="F45">
      <f>G45</f>
    </oc>
    <nc r="F45"/>
  </rcc>
  <rcc rId="12697" sId="6">
    <oc r="G45">
      <f>SUM(K45,M45,O45,Q45,S45,U45,W45,Y45,AA45,AC45,AE45,AG45)</f>
    </oc>
    <nc r="G45"/>
  </rcc>
  <rcc rId="12698" sId="6">
    <oc r="H45">
      <f>IFERROR(G45/D45*100,0)</f>
    </oc>
    <nc r="H45"/>
  </rcc>
  <rcc rId="12699" sId="6">
    <oc r="I45">
      <f>IFERROR(G45/E45*100,0)</f>
    </oc>
    <nc r="I45"/>
  </rcc>
  <rcc rId="12700" sId="6" numFmtId="4">
    <oc r="J45">
      <v>0</v>
    </oc>
    <nc r="J45"/>
  </rcc>
  <rcc rId="12701" sId="6" numFmtId="4">
    <oc r="K45">
      <v>0</v>
    </oc>
    <nc r="K45"/>
  </rcc>
  <rcc rId="12702" sId="6" numFmtId="4">
    <oc r="L45">
      <v>0</v>
    </oc>
    <nc r="L45"/>
  </rcc>
  <rcc rId="12703" sId="6" numFmtId="4">
    <oc r="M45">
      <v>0</v>
    </oc>
    <nc r="M45"/>
  </rcc>
  <rcc rId="12704" sId="6" numFmtId="4">
    <oc r="N45">
      <v>0</v>
    </oc>
    <nc r="N45"/>
  </rcc>
  <rcc rId="12705" sId="6" numFmtId="4">
    <oc r="O45">
      <v>0</v>
    </oc>
    <nc r="O45"/>
  </rcc>
  <rcc rId="12706" sId="6" numFmtId="4">
    <oc r="P45">
      <v>0</v>
    </oc>
    <nc r="P45"/>
  </rcc>
  <rcc rId="12707" sId="6" numFmtId="4">
    <oc r="Q45">
      <v>0</v>
    </oc>
    <nc r="Q45"/>
  </rcc>
  <rcc rId="12708" sId="6" numFmtId="4">
    <oc r="R45">
      <v>0</v>
    </oc>
    <nc r="R45"/>
  </rcc>
  <rcc rId="12709" sId="6" numFmtId="4">
    <oc r="S45">
      <v>0</v>
    </oc>
    <nc r="S45"/>
  </rcc>
  <rcc rId="12710" sId="6" numFmtId="4">
    <oc r="T45">
      <v>0</v>
    </oc>
    <nc r="T45"/>
  </rcc>
  <rcc rId="12711" sId="6" numFmtId="4">
    <oc r="U45">
      <v>0</v>
    </oc>
    <nc r="U45"/>
  </rcc>
  <rcc rId="12712" sId="6" numFmtId="4">
    <oc r="V45">
      <v>0</v>
    </oc>
    <nc r="V45"/>
  </rcc>
  <rcc rId="12713" sId="6" numFmtId="4">
    <oc r="W45">
      <v>0</v>
    </oc>
    <nc r="W45"/>
  </rcc>
  <rcc rId="12714" sId="6" numFmtId="4">
    <oc r="X45">
      <v>0</v>
    </oc>
    <nc r="X45"/>
  </rcc>
  <rcc rId="12715" sId="6" numFmtId="4">
    <oc r="Y45">
      <v>0</v>
    </oc>
    <nc r="Y45"/>
  </rcc>
  <rcc rId="12716" sId="6" numFmtId="4">
    <oc r="Z45">
      <v>0</v>
    </oc>
    <nc r="Z45"/>
  </rcc>
  <rcc rId="12717" sId="6" numFmtId="4">
    <oc r="AA45">
      <v>0</v>
    </oc>
    <nc r="AA45"/>
  </rcc>
  <rcc rId="12718" sId="6" numFmtId="4">
    <oc r="AB45">
      <v>0</v>
    </oc>
    <nc r="AB45"/>
  </rcc>
  <rcc rId="12719" sId="6" numFmtId="4">
    <oc r="AC45">
      <v>0</v>
    </oc>
    <nc r="AC45"/>
  </rcc>
  <rcc rId="12720" sId="6" numFmtId="4">
    <oc r="AD45">
      <v>0</v>
    </oc>
    <nc r="AD45"/>
  </rcc>
  <rcc rId="12721" sId="6" numFmtId="4">
    <oc r="AE45">
      <v>0</v>
    </oc>
    <nc r="AE45"/>
  </rcc>
  <rcc rId="12722" sId="6" numFmtId="4">
    <oc r="AF45">
      <v>0</v>
    </oc>
    <nc r="AF45"/>
  </rcc>
  <rcc rId="12723" sId="6" numFmtId="4">
    <oc r="AG45">
      <v>0</v>
    </oc>
    <nc r="AG45"/>
  </rcc>
  <rcc rId="12724" sId="6">
    <oc r="B46" t="inlineStr">
      <is>
        <t>Организованы смотры – конкурсы по охране труда</t>
      </is>
    </oc>
    <nc r="B46"/>
  </rcc>
  <rcc rId="12725" sId="6">
    <oc r="C46" t="inlineStr">
      <is>
        <t>Всего</t>
      </is>
    </oc>
    <nc r="C46"/>
  </rcc>
  <rcc rId="12726" sId="6">
    <oc r="D46">
      <f>D48+D49+D47</f>
    </oc>
    <nc r="D46"/>
  </rcc>
  <rcc rId="12727" sId="6">
    <oc r="E46">
      <f>E48+E49+E47</f>
    </oc>
    <nc r="E46"/>
  </rcc>
  <rcc rId="12728" sId="6">
    <oc r="F46">
      <f>F48+F49+F47</f>
    </oc>
    <nc r="F46"/>
  </rcc>
  <rcc rId="12729" sId="6">
    <oc r="G46">
      <f>G48+G49+G47</f>
    </oc>
    <nc r="G46"/>
  </rcc>
  <rcc rId="12730" sId="6">
    <oc r="H46">
      <f>IFERROR(G46/D46*100,0)</f>
    </oc>
    <nc r="H46"/>
  </rcc>
  <rcc rId="12731" sId="6">
    <oc r="I46">
      <f>IFERROR(G46/E46*100,0)</f>
    </oc>
    <nc r="I46"/>
  </rcc>
  <rcc rId="12732" sId="6">
    <oc r="J46">
      <f>J48+J49+J47</f>
    </oc>
    <nc r="J46"/>
  </rcc>
  <rcc rId="12733" sId="6">
    <oc r="K46">
      <f>K48+K49+K47</f>
    </oc>
    <nc r="K46"/>
  </rcc>
  <rcc rId="12734" sId="6">
    <oc r="L46">
      <f>L48+L49+L47</f>
    </oc>
    <nc r="L46"/>
  </rcc>
  <rcc rId="12735" sId="6">
    <oc r="M46">
      <f>M48+M49+M47</f>
    </oc>
    <nc r="M46"/>
  </rcc>
  <rcc rId="12736" sId="6">
    <oc r="N46">
      <f>N48+N49+N47</f>
    </oc>
    <nc r="N46"/>
  </rcc>
  <rcc rId="12737" sId="6">
    <oc r="O46">
      <f>O48+O49+O47</f>
    </oc>
    <nc r="O46"/>
  </rcc>
  <rcc rId="12738" sId="6">
    <oc r="P46">
      <f>P48+P49+P47</f>
    </oc>
    <nc r="P46"/>
  </rcc>
  <rcc rId="12739" sId="6">
    <oc r="Q46">
      <f>Q48+Q49+Q47</f>
    </oc>
    <nc r="Q46"/>
  </rcc>
  <rcc rId="12740" sId="6">
    <oc r="R46">
      <f>R48+R49+R47</f>
    </oc>
    <nc r="R46"/>
  </rcc>
  <rcc rId="12741" sId="6">
    <oc r="S46">
      <f>S48+S49+S47</f>
    </oc>
    <nc r="S46"/>
  </rcc>
  <rcc rId="12742" sId="6">
    <oc r="T46">
      <f>T48+T49+T47</f>
    </oc>
    <nc r="T46"/>
  </rcc>
  <rcc rId="12743" sId="6">
    <oc r="U46">
      <f>U48+U49+U47</f>
    </oc>
    <nc r="U46"/>
  </rcc>
  <rcc rId="12744" sId="6">
    <oc r="V46">
      <f>V48+V49+V47</f>
    </oc>
    <nc r="V46"/>
  </rcc>
  <rcc rId="12745" sId="6">
    <oc r="W46">
      <f>W48+W49+W47</f>
    </oc>
    <nc r="W46"/>
  </rcc>
  <rcc rId="12746" sId="6">
    <oc r="X46">
      <f>X48+X49+X47</f>
    </oc>
    <nc r="X46"/>
  </rcc>
  <rcc rId="12747" sId="6">
    <oc r="Y46">
      <f>Y48+Y49+Y47</f>
    </oc>
    <nc r="Y46"/>
  </rcc>
  <rcc rId="12748" sId="6">
    <oc r="Z46">
      <f>Z48+Z49+Z47</f>
    </oc>
    <nc r="Z46"/>
  </rcc>
  <rcc rId="12749" sId="6">
    <oc r="AA46">
      <f>AA48+AA49+AA47</f>
    </oc>
    <nc r="AA46"/>
  </rcc>
  <rcc rId="12750" sId="6">
    <oc r="AB46">
      <f>AB48+AB49+AB47</f>
    </oc>
    <nc r="AB46"/>
  </rcc>
  <rcc rId="12751" sId="6">
    <oc r="AC46">
      <f>AC48+AC49+AC47</f>
    </oc>
    <nc r="AC46"/>
  </rcc>
  <rcc rId="12752" sId="6">
    <oc r="AD46">
      <f>AD48+AD49+AD47</f>
    </oc>
    <nc r="AD46"/>
  </rcc>
  <rcc rId="12753" sId="6">
    <oc r="AE46">
      <f>AE48+AE49+AE47</f>
    </oc>
    <nc r="AE46"/>
  </rcc>
  <rcc rId="12754" sId="6">
    <oc r="AF46">
      <f>AF48+AF49+AF47</f>
    </oc>
    <nc r="AF46"/>
  </rcc>
  <rcc rId="12755" sId="6">
    <oc r="AG46">
      <f>AG48+AG49+AG47</f>
    </oc>
    <nc r="AG46"/>
  </rcc>
  <rcc rId="12756" sId="6">
    <oc r="C47" t="inlineStr">
      <is>
        <t>федеральный бюджет</t>
      </is>
    </oc>
    <nc r="C47"/>
  </rcc>
  <rcc rId="12757" sId="6">
    <oc r="D47">
      <f>SUM(J47,L47,N47,P47,R47,T47,V47,X47,Z47,AB47,AD47,AF47)</f>
    </oc>
    <nc r="D47"/>
  </rcc>
  <rcc rId="12758" sId="6">
    <oc r="E47">
      <f>J47</f>
    </oc>
    <nc r="E47"/>
  </rcc>
  <rcc rId="12759" sId="6">
    <oc r="F47">
      <f>G47</f>
    </oc>
    <nc r="F47"/>
  </rcc>
  <rcc rId="12760" sId="6">
    <oc r="G47">
      <f>SUM(K47,M47,O47,Q47,S47,U47,W47,Y47,AA47,AC47,AE47,AG47)</f>
    </oc>
    <nc r="G47"/>
  </rcc>
  <rcc rId="12761" sId="6">
    <oc r="H47">
      <f>IFERROR(G47/D47*100,0)</f>
    </oc>
    <nc r="H47"/>
  </rcc>
  <rcc rId="12762" sId="6">
    <oc r="I47">
      <f>IFERROR(G47/E47*100,0)</f>
    </oc>
    <nc r="I47"/>
  </rcc>
  <rcc rId="12763" sId="6" numFmtId="4">
    <oc r="J47">
      <v>0</v>
    </oc>
    <nc r="J47"/>
  </rcc>
  <rcc rId="12764" sId="6" numFmtId="4">
    <oc r="K47">
      <v>0</v>
    </oc>
    <nc r="K47"/>
  </rcc>
  <rcc rId="12765" sId="6" numFmtId="4">
    <oc r="L47">
      <v>0</v>
    </oc>
    <nc r="L47"/>
  </rcc>
  <rcc rId="12766" sId="6" numFmtId="4">
    <oc r="M47">
      <v>0</v>
    </oc>
    <nc r="M47"/>
  </rcc>
  <rcc rId="12767" sId="6" numFmtId="4">
    <oc r="N47">
      <v>0</v>
    </oc>
    <nc r="N47"/>
  </rcc>
  <rcc rId="12768" sId="6" numFmtId="4">
    <oc r="O47">
      <v>0</v>
    </oc>
    <nc r="O47"/>
  </rcc>
  <rcc rId="12769" sId="6" numFmtId="4">
    <oc r="P47">
      <v>0</v>
    </oc>
    <nc r="P47"/>
  </rcc>
  <rcc rId="12770" sId="6" numFmtId="4">
    <oc r="Q47">
      <v>0</v>
    </oc>
    <nc r="Q47"/>
  </rcc>
  <rcc rId="12771" sId="6" numFmtId="4">
    <oc r="R47">
      <v>0</v>
    </oc>
    <nc r="R47"/>
  </rcc>
  <rcc rId="12772" sId="6" numFmtId="4">
    <oc r="S47">
      <v>0</v>
    </oc>
    <nc r="S47"/>
  </rcc>
  <rcc rId="12773" sId="6" numFmtId="4">
    <oc r="T47">
      <v>0</v>
    </oc>
    <nc r="T47"/>
  </rcc>
  <rcc rId="12774" sId="6" numFmtId="4">
    <oc r="U47">
      <v>0</v>
    </oc>
    <nc r="U47"/>
  </rcc>
  <rcc rId="12775" sId="6" numFmtId="4">
    <oc r="V47">
      <v>0</v>
    </oc>
    <nc r="V47"/>
  </rcc>
  <rcc rId="12776" sId="6" numFmtId="4">
    <oc r="W47">
      <v>0</v>
    </oc>
    <nc r="W47"/>
  </rcc>
  <rcc rId="12777" sId="6" numFmtId="4">
    <oc r="X47">
      <v>0</v>
    </oc>
    <nc r="X47"/>
  </rcc>
  <rcc rId="12778" sId="6" numFmtId="4">
    <oc r="Y47">
      <v>0</v>
    </oc>
    <nc r="Y47"/>
  </rcc>
  <rcc rId="12779" sId="6" numFmtId="4">
    <oc r="Z47">
      <v>0</v>
    </oc>
    <nc r="Z47"/>
  </rcc>
  <rcc rId="12780" sId="6" numFmtId="4">
    <oc r="AA47">
      <v>0</v>
    </oc>
    <nc r="AA47"/>
  </rcc>
  <rcc rId="12781" sId="6" numFmtId="4">
    <oc r="AB47">
      <v>0</v>
    </oc>
    <nc r="AB47"/>
  </rcc>
  <rcc rId="12782" sId="6" numFmtId="4">
    <oc r="AC47">
      <v>0</v>
    </oc>
    <nc r="AC47"/>
  </rcc>
  <rcc rId="12783" sId="6" numFmtId="4">
    <oc r="AD47">
      <v>0</v>
    </oc>
    <nc r="AD47"/>
  </rcc>
  <rcc rId="12784" sId="6" numFmtId="4">
    <oc r="AE47">
      <v>0</v>
    </oc>
    <nc r="AE47"/>
  </rcc>
  <rcc rId="12785" sId="6" numFmtId="4">
    <oc r="AF47">
      <v>0</v>
    </oc>
    <nc r="AF47"/>
  </rcc>
  <rcc rId="12786" sId="6" numFmtId="4">
    <oc r="AG47">
      <v>0</v>
    </oc>
    <nc r="AG47"/>
  </rcc>
  <rcc rId="12787" sId="6">
    <oc r="C48" t="inlineStr">
      <is>
        <t>бюджет автономного округа</t>
      </is>
    </oc>
    <nc r="C48"/>
  </rcc>
  <rcc rId="12788" sId="6">
    <oc r="D48">
      <f>SUM(J48,L48,N48,P48,R48,T48,V48,X48,Z48,AB48,AD48,AF48)</f>
    </oc>
    <nc r="D48"/>
  </rcc>
  <rcc rId="12789" sId="6">
    <oc r="E48">
      <f>J48</f>
    </oc>
    <nc r="E48"/>
  </rcc>
  <rcc rId="12790" sId="6">
    <oc r="F48">
      <f>G48</f>
    </oc>
    <nc r="F48"/>
  </rcc>
  <rcc rId="12791" sId="6">
    <oc r="G48">
      <f>SUM(K48,M48,O48,Q48,S48,U48,W48,Y48,AA48,AC48,AE48,AG48)</f>
    </oc>
    <nc r="G48"/>
  </rcc>
  <rcc rId="12792" sId="6">
    <oc r="H48">
      <f>IFERROR(G48/D48*100,0)</f>
    </oc>
    <nc r="H48"/>
  </rcc>
  <rcc rId="12793" sId="6">
    <oc r="I48">
      <f>IFERROR(G48/E48*100,0)</f>
    </oc>
    <nc r="I48"/>
  </rcc>
  <rcc rId="12794" sId="6" numFmtId="4">
    <oc r="J48">
      <v>0</v>
    </oc>
    <nc r="J48"/>
  </rcc>
  <rcc rId="12795" sId="6" numFmtId="4">
    <oc r="K48">
      <v>0</v>
    </oc>
    <nc r="K48"/>
  </rcc>
  <rcc rId="12796" sId="6" numFmtId="4">
    <oc r="L48">
      <v>0</v>
    </oc>
    <nc r="L48"/>
  </rcc>
  <rcc rId="12797" sId="6" numFmtId="4">
    <oc r="M48">
      <v>0</v>
    </oc>
    <nc r="M48"/>
  </rcc>
  <rcc rId="12798" sId="6" numFmtId="4">
    <oc r="N48">
      <v>0</v>
    </oc>
    <nc r="N48"/>
  </rcc>
  <rcc rId="12799" sId="6" numFmtId="4">
    <oc r="O48">
      <v>0</v>
    </oc>
    <nc r="O48"/>
  </rcc>
  <rcc rId="12800" sId="6" numFmtId="4">
    <oc r="P48">
      <v>0</v>
    </oc>
    <nc r="P48"/>
  </rcc>
  <rcc rId="12801" sId="6" numFmtId="4">
    <oc r="Q48">
      <v>0</v>
    </oc>
    <nc r="Q48"/>
  </rcc>
  <rcc rId="12802" sId="6" numFmtId="4">
    <oc r="R48">
      <v>0</v>
    </oc>
    <nc r="R48"/>
  </rcc>
  <rcc rId="12803" sId="6" numFmtId="4">
    <oc r="S48">
      <v>0</v>
    </oc>
    <nc r="S48"/>
  </rcc>
  <rcc rId="12804" sId="6" numFmtId="4">
    <oc r="T48">
      <v>0</v>
    </oc>
    <nc r="T48"/>
  </rcc>
  <rcc rId="12805" sId="6" numFmtId="4">
    <oc r="U48">
      <v>0</v>
    </oc>
    <nc r="U48"/>
  </rcc>
  <rcc rId="12806" sId="6" numFmtId="4">
    <oc r="V48">
      <v>0</v>
    </oc>
    <nc r="V48"/>
  </rcc>
  <rcc rId="12807" sId="6" numFmtId="4">
    <oc r="W48">
      <v>0</v>
    </oc>
    <nc r="W48"/>
  </rcc>
  <rcc rId="12808" sId="6" numFmtId="4">
    <oc r="X48">
      <v>0</v>
    </oc>
    <nc r="X48"/>
  </rcc>
  <rcc rId="12809" sId="6" numFmtId="4">
    <oc r="Y48">
      <v>0</v>
    </oc>
    <nc r="Y48"/>
  </rcc>
  <rcc rId="12810" sId="6" numFmtId="4">
    <oc r="Z48">
      <v>0</v>
    </oc>
    <nc r="Z48"/>
  </rcc>
  <rcc rId="12811" sId="6" numFmtId="4">
    <oc r="AA48">
      <v>0</v>
    </oc>
    <nc r="AA48"/>
  </rcc>
  <rcc rId="12812" sId="6" numFmtId="4">
    <oc r="AB48">
      <v>0</v>
    </oc>
    <nc r="AB48"/>
  </rcc>
  <rcc rId="12813" sId="6" numFmtId="4">
    <oc r="AC48">
      <v>0</v>
    </oc>
    <nc r="AC48"/>
  </rcc>
  <rcc rId="12814" sId="6" numFmtId="4">
    <oc r="AD48">
      <v>0</v>
    </oc>
    <nc r="AD48"/>
  </rcc>
  <rcc rId="12815" sId="6" numFmtId="4">
    <oc r="AE48">
      <v>0</v>
    </oc>
    <nc r="AE48"/>
  </rcc>
  <rcc rId="12816" sId="6" numFmtId="4">
    <oc r="AF48">
      <v>0</v>
    </oc>
    <nc r="AF48"/>
  </rcc>
  <rcc rId="12817" sId="6" numFmtId="4">
    <oc r="AG48">
      <v>0</v>
    </oc>
    <nc r="AG48"/>
  </rcc>
  <rcc rId="12818" sId="6">
    <oc r="C49" t="inlineStr">
      <is>
        <t>бюджет города Когалыма</t>
      </is>
    </oc>
    <nc r="C49"/>
  </rcc>
  <rcc rId="12819" sId="6">
    <oc r="D49">
      <f>SUM(J49,L49,N49,P49,R49,T49,V49,X49,Z49,AB49,AD49,AF49)</f>
    </oc>
    <nc r="D49"/>
  </rcc>
  <rcc rId="12820" sId="6">
    <oc r="E49">
      <f>J49+L49+N49</f>
    </oc>
    <nc r="E49"/>
  </rcc>
  <rcc rId="12821" sId="6">
    <oc r="F49">
      <f>G49</f>
    </oc>
    <nc r="F49"/>
  </rcc>
  <rcc rId="12822" sId="6">
    <oc r="G49">
      <f>SUM(K49,M49,O49,Q49,S49,U49,W49,Y49,AA49,AC49,AE49,AG49)</f>
    </oc>
    <nc r="G49"/>
  </rcc>
  <rcc rId="12823" sId="6">
    <oc r="H49">
      <f>IFERROR(G49/D49*100,0)</f>
    </oc>
    <nc r="H49"/>
  </rcc>
  <rcc rId="12824" sId="6">
    <oc r="I49">
      <f>IFERROR(G49/E49*100,0)</f>
    </oc>
    <nc r="I49"/>
  </rcc>
  <rcc rId="12825" sId="6" numFmtId="4">
    <oc r="J49">
      <v>0</v>
    </oc>
    <nc r="J49"/>
  </rcc>
  <rcc rId="12826" sId="6" numFmtId="4">
    <oc r="K49">
      <v>0</v>
    </oc>
    <nc r="K49"/>
  </rcc>
  <rcc rId="12827" sId="6" numFmtId="4">
    <oc r="L49">
      <v>0</v>
    </oc>
    <nc r="L49"/>
  </rcc>
  <rcc rId="12828" sId="6" numFmtId="4">
    <oc r="M49">
      <v>0</v>
    </oc>
    <nc r="M49"/>
  </rcc>
  <rcc rId="12829" sId="6" numFmtId="4">
    <oc r="N49">
      <v>0</v>
    </oc>
    <nc r="N49"/>
  </rcc>
  <rcc rId="12830" sId="6" numFmtId="4">
    <oc r="O49">
      <v>0</v>
    </oc>
    <nc r="O49"/>
  </rcc>
  <rcc rId="12831" sId="6" numFmtId="4">
    <oc r="P49">
      <v>0</v>
    </oc>
    <nc r="P49"/>
  </rcc>
  <rcc rId="12832" sId="6" numFmtId="4">
    <oc r="Q49">
      <v>0</v>
    </oc>
    <nc r="Q49"/>
  </rcc>
  <rcc rId="12833" sId="6" numFmtId="4">
    <oc r="R49">
      <v>22</v>
    </oc>
    <nc r="R49"/>
  </rcc>
  <rcc rId="12834" sId="6" numFmtId="4">
    <oc r="S49">
      <v>0</v>
    </oc>
    <nc r="S49"/>
  </rcc>
  <rcc rId="12835" sId="6" numFmtId="4">
    <oc r="T49">
      <v>0</v>
    </oc>
    <nc r="T49"/>
  </rcc>
  <rcc rId="12836" sId="6" numFmtId="4">
    <oc r="U49">
      <v>0</v>
    </oc>
    <nc r="U49"/>
  </rcc>
  <rcc rId="12837" sId="6" numFmtId="4">
    <oc r="V49">
      <v>0</v>
    </oc>
    <nc r="V49"/>
  </rcc>
  <rcc rId="12838" sId="6" numFmtId="4">
    <oc r="W49">
      <v>0</v>
    </oc>
    <nc r="W49"/>
  </rcc>
  <rcc rId="12839" sId="6" numFmtId="4">
    <oc r="X49">
      <v>0</v>
    </oc>
    <nc r="X49"/>
  </rcc>
  <rcc rId="12840" sId="6" numFmtId="4">
    <oc r="Y49">
      <v>0</v>
    </oc>
    <nc r="Y49"/>
  </rcc>
  <rcc rId="12841" sId="6" numFmtId="4">
    <oc r="Z49">
      <v>0</v>
    </oc>
    <nc r="Z49"/>
  </rcc>
  <rcc rId="12842" sId="6" numFmtId="4">
    <oc r="AA49">
      <v>0</v>
    </oc>
    <nc r="AA49"/>
  </rcc>
  <rcc rId="12843" sId="6" numFmtId="4">
    <oc r="AB49">
      <v>0</v>
    </oc>
    <nc r="AB49"/>
  </rcc>
  <rcc rId="12844" sId="6" numFmtId="4">
    <oc r="AC49">
      <v>0</v>
    </oc>
    <nc r="AC49"/>
  </rcc>
  <rcc rId="12845" sId="6" numFmtId="4">
    <oc r="AD49">
      <v>0</v>
    </oc>
    <nc r="AD49"/>
  </rcc>
  <rcc rId="12846" sId="6" numFmtId="4">
    <oc r="AE49">
      <v>0</v>
    </oc>
    <nc r="AE49"/>
  </rcc>
  <rcc rId="12847" sId="6" numFmtId="4">
    <oc r="AF49">
      <v>0</v>
    </oc>
    <nc r="AF49"/>
  </rcc>
  <rcc rId="12848" sId="6" numFmtId="4">
    <oc r="AG49">
      <v>0</v>
    </oc>
    <nc r="AG49"/>
  </rcc>
  <rcc rId="12849" sId="7">
    <oc r="C2" t="inlineStr">
      <is>
        <t xml:space="preserve">Отчет о ходе реализации муниципальной программы </t>
      </is>
    </oc>
    <nc r="C2"/>
  </rcc>
  <rcc rId="12850" sId="7">
    <oc r="C3" t="inlineStr">
      <is>
        <t xml:space="preserve"> "Развитие агропромышленного комплекса в городе Когалыме" </t>
      </is>
    </oc>
    <nc r="C3"/>
  </rcc>
  <rcc rId="12851" sId="7">
    <oc r="AG3" t="inlineStr">
      <is>
        <t>тыс. рублей</t>
      </is>
    </oc>
    <nc r="AG3"/>
  </rcc>
  <rcc rId="12852" sId="7">
    <oc r="A4" t="inlineStr">
      <is>
        <t>№п/п</t>
      </is>
    </oc>
    <nc r="A4"/>
  </rcc>
  <rcc rId="12853" sId="7">
    <oc r="B4" t="inlineStr">
      <is>
        <t>Наименование направления (подпрограмм), структурных элементов</t>
      </is>
    </oc>
    <nc r="B4"/>
  </rcc>
  <rcc rId="12854" sId="7">
    <oc r="C4" t="inlineStr">
      <is>
        <t>Источники финансирования</t>
      </is>
    </oc>
    <nc r="C4"/>
  </rcc>
  <rcc rId="12855" sId="7">
    <oc r="D4" t="inlineStr">
      <is>
        <t>План на</t>
      </is>
    </oc>
    <nc r="D4"/>
  </rcc>
  <rcc rId="12856" sId="7">
    <oc r="E4" t="inlineStr">
      <is>
        <t>План на</t>
      </is>
    </oc>
    <nc r="E4"/>
  </rcc>
  <rcc rId="12857" sId="7">
    <oc r="F4" t="inlineStr">
      <is>
        <t xml:space="preserve">Профинансировано на </t>
      </is>
    </oc>
    <nc r="F4"/>
  </rcc>
  <rcc rId="12858" sId="7">
    <oc r="G4" t="inlineStr">
      <is>
        <t xml:space="preserve">Кассовый расход на </t>
      </is>
    </oc>
    <nc r="G4"/>
  </rcc>
  <rcc rId="12859" sId="7">
    <oc r="H4" t="inlineStr">
      <is>
        <t>Исполнение, %</t>
      </is>
    </oc>
    <nc r="H4"/>
  </rcc>
  <rcc rId="12860" sId="7">
    <oc r="J4" t="inlineStr">
      <is>
        <t>январь</t>
      </is>
    </oc>
    <nc r="J4"/>
  </rcc>
  <rcc rId="12861" sId="7">
    <oc r="L4" t="inlineStr">
      <is>
        <t>февраль</t>
      </is>
    </oc>
    <nc r="L4"/>
  </rcc>
  <rcc rId="12862" sId="7">
    <oc r="N4" t="inlineStr">
      <is>
        <t>март</t>
      </is>
    </oc>
    <nc r="N4"/>
  </rcc>
  <rcc rId="12863" sId="7">
    <oc r="P4" t="inlineStr">
      <is>
        <t>апрель</t>
      </is>
    </oc>
    <nc r="P4"/>
  </rcc>
  <rcc rId="12864" sId="7">
    <oc r="R4" t="inlineStr">
      <is>
        <t>май</t>
      </is>
    </oc>
    <nc r="R4"/>
  </rcc>
  <rcc rId="12865" sId="7">
    <oc r="T4" t="inlineStr">
      <is>
        <t>июнь</t>
      </is>
    </oc>
    <nc r="T4"/>
  </rcc>
  <rcc rId="12866" sId="7">
    <oc r="V4" t="inlineStr">
      <is>
        <t>июль</t>
      </is>
    </oc>
    <nc r="V4"/>
  </rcc>
  <rcc rId="12867" sId="7">
    <oc r="X4" t="inlineStr">
      <is>
        <t>август</t>
      </is>
    </oc>
    <nc r="X4"/>
  </rcc>
  <rcc rId="12868" sId="7">
    <oc r="Z4" t="inlineStr">
      <is>
        <t>сентябрь</t>
      </is>
    </oc>
    <nc r="Z4"/>
  </rcc>
  <rcc rId="12869" sId="7">
    <oc r="AB4" t="inlineStr">
      <is>
        <t>октябрь</t>
      </is>
    </oc>
    <nc r="AB4"/>
  </rcc>
  <rcc rId="12870" sId="7">
    <oc r="AD4" t="inlineStr">
      <is>
        <t>ноябрь</t>
      </is>
    </oc>
    <nc r="AD4"/>
  </rcc>
  <rcc rId="12871" sId="7">
    <oc r="AF4" t="inlineStr">
      <is>
        <t>декабрь</t>
      </is>
    </oc>
    <nc r="AF4"/>
  </rcc>
  <rcc rId="12872" sId="7">
    <oc r="AH4" t="inlineStr">
      <is>
        <t>Результаты реализации и причины отклонений факта от плана</t>
      </is>
    </oc>
    <nc r="AH4"/>
  </rcc>
  <rcc rId="12873" sId="7">
    <oc r="D6">
      <v>2025</v>
    </oc>
    <nc r="D6"/>
  </rcc>
  <rcc rId="12874" sId="7" numFmtId="19">
    <oc r="E6">
      <v>45778</v>
    </oc>
    <nc r="E6"/>
  </rcc>
  <rcc rId="12875" sId="7" numFmtId="19">
    <oc r="F6">
      <v>45778</v>
    </oc>
    <nc r="F6"/>
  </rcc>
  <rcc rId="12876" sId="7" numFmtId="19">
    <oc r="G6">
      <v>45778</v>
    </oc>
    <nc r="G6"/>
  </rcc>
  <rcc rId="12877" sId="7">
    <oc r="H6" t="inlineStr">
      <is>
        <t>к плану на год</t>
      </is>
    </oc>
    <nc r="H6"/>
  </rcc>
  <rcc rId="12878" sId="7">
    <oc r="I6" t="inlineStr">
      <is>
        <t>к плану на отчетную дату</t>
      </is>
    </oc>
    <nc r="I6"/>
  </rcc>
  <rcc rId="12879" sId="7">
    <oc r="J6" t="inlineStr">
      <is>
        <t xml:space="preserve">план </t>
      </is>
    </oc>
    <nc r="J6"/>
  </rcc>
  <rcc rId="12880" sId="7">
    <oc r="K6" t="inlineStr">
      <is>
        <t>кассовый расход</t>
      </is>
    </oc>
    <nc r="K6"/>
  </rcc>
  <rcc rId="12881" sId="7">
    <oc r="L6" t="inlineStr">
      <is>
        <t xml:space="preserve">план </t>
      </is>
    </oc>
    <nc r="L6"/>
  </rcc>
  <rcc rId="12882" sId="7">
    <oc r="M6" t="inlineStr">
      <is>
        <t>кассовый расход</t>
      </is>
    </oc>
    <nc r="M6"/>
  </rcc>
  <rcc rId="12883" sId="7">
    <oc r="N6" t="inlineStr">
      <is>
        <t xml:space="preserve">план </t>
      </is>
    </oc>
    <nc r="N6"/>
  </rcc>
  <rcc rId="12884" sId="7">
    <oc r="O6" t="inlineStr">
      <is>
        <t>кассовый расход</t>
      </is>
    </oc>
    <nc r="O6"/>
  </rcc>
  <rcc rId="12885" sId="7">
    <oc r="P6" t="inlineStr">
      <is>
        <t xml:space="preserve">план </t>
      </is>
    </oc>
    <nc r="P6"/>
  </rcc>
  <rcc rId="12886" sId="7">
    <oc r="Q6" t="inlineStr">
      <is>
        <t>кассовый расход</t>
      </is>
    </oc>
    <nc r="Q6"/>
  </rcc>
  <rcc rId="12887" sId="7">
    <oc r="R6" t="inlineStr">
      <is>
        <t xml:space="preserve">план </t>
      </is>
    </oc>
    <nc r="R6"/>
  </rcc>
  <rcc rId="12888" sId="7">
    <oc r="S6" t="inlineStr">
      <is>
        <t>кассовый расход</t>
      </is>
    </oc>
    <nc r="S6"/>
  </rcc>
  <rcc rId="12889" sId="7">
    <oc r="T6" t="inlineStr">
      <is>
        <t xml:space="preserve">план </t>
      </is>
    </oc>
    <nc r="T6"/>
  </rcc>
  <rcc rId="12890" sId="7">
    <oc r="U6" t="inlineStr">
      <is>
        <t>кассовый расход</t>
      </is>
    </oc>
    <nc r="U6"/>
  </rcc>
  <rcc rId="12891" sId="7">
    <oc r="V6" t="inlineStr">
      <is>
        <t xml:space="preserve">план </t>
      </is>
    </oc>
    <nc r="V6"/>
  </rcc>
  <rcc rId="12892" sId="7">
    <oc r="W6" t="inlineStr">
      <is>
        <t>кассовый расход</t>
      </is>
    </oc>
    <nc r="W6"/>
  </rcc>
  <rcc rId="12893" sId="7">
    <oc r="X6" t="inlineStr">
      <is>
        <t xml:space="preserve">план </t>
      </is>
    </oc>
    <nc r="X6"/>
  </rcc>
  <rcc rId="12894" sId="7">
    <oc r="Y6" t="inlineStr">
      <is>
        <t>кассовый расход</t>
      </is>
    </oc>
    <nc r="Y6"/>
  </rcc>
  <rcc rId="12895" sId="7">
    <oc r="Z6" t="inlineStr">
      <is>
        <t xml:space="preserve">план </t>
      </is>
    </oc>
    <nc r="Z6"/>
  </rcc>
  <rcc rId="12896" sId="7">
    <oc r="AA6" t="inlineStr">
      <is>
        <t>кассовый расход</t>
      </is>
    </oc>
    <nc r="AA6"/>
  </rcc>
  <rcc rId="12897" sId="7">
    <oc r="AB6" t="inlineStr">
      <is>
        <t xml:space="preserve">план </t>
      </is>
    </oc>
    <nc r="AB6"/>
  </rcc>
  <rcc rId="12898" sId="7">
    <oc r="AC6" t="inlineStr">
      <is>
        <t>кассовый расход</t>
      </is>
    </oc>
    <nc r="AC6"/>
  </rcc>
  <rcc rId="12899" sId="7">
    <oc r="AD6" t="inlineStr">
      <is>
        <t xml:space="preserve">план </t>
      </is>
    </oc>
    <nc r="AD6"/>
  </rcc>
  <rcc rId="12900" sId="7">
    <oc r="AE6" t="inlineStr">
      <is>
        <t>кассовый расход</t>
      </is>
    </oc>
    <nc r="AE6"/>
  </rcc>
  <rcc rId="12901" sId="7">
    <oc r="AF6" t="inlineStr">
      <is>
        <t xml:space="preserve">план </t>
      </is>
    </oc>
    <nc r="AF6"/>
  </rcc>
  <rcc rId="12902" sId="7">
    <oc r="AG6" t="inlineStr">
      <is>
        <t>кассовый расход</t>
      </is>
    </oc>
    <nc r="AG6"/>
  </rcc>
  <rcc rId="12903" sId="7" numFmtId="4">
    <oc r="A7">
      <v>1</v>
    </oc>
    <nc r="A7"/>
  </rcc>
  <rcc rId="12904" sId="7" numFmtId="4">
    <oc r="B7">
      <v>2</v>
    </oc>
    <nc r="B7"/>
  </rcc>
  <rcc rId="12905" sId="7" numFmtId="4">
    <oc r="C7">
      <v>3</v>
    </oc>
    <nc r="C7"/>
  </rcc>
  <rcc rId="12906" sId="7" numFmtId="4">
    <oc r="D7">
      <v>4</v>
    </oc>
    <nc r="D7"/>
  </rcc>
  <rcc rId="12907" sId="7" numFmtId="4">
    <oc r="E7">
      <v>5</v>
    </oc>
    <nc r="E7"/>
  </rcc>
  <rcc rId="12908" sId="7" numFmtId="4">
    <oc r="F7">
      <v>6</v>
    </oc>
    <nc r="F7"/>
  </rcc>
  <rcc rId="12909" sId="7" numFmtId="4">
    <oc r="G7">
      <v>7</v>
    </oc>
    <nc r="G7"/>
  </rcc>
  <rcc rId="12910" sId="7" numFmtId="4">
    <oc r="H7">
      <v>8</v>
    </oc>
    <nc r="H7"/>
  </rcc>
  <rcc rId="12911" sId="7" numFmtId="4">
    <oc r="I7">
      <v>9</v>
    </oc>
    <nc r="I7"/>
  </rcc>
  <rcc rId="12912" sId="7" numFmtId="4">
    <oc r="J7">
      <v>10</v>
    </oc>
    <nc r="J7"/>
  </rcc>
  <rcc rId="12913" sId="7" numFmtId="4">
    <oc r="K7">
      <v>11</v>
    </oc>
    <nc r="K7"/>
  </rcc>
  <rcc rId="12914" sId="7" numFmtId="4">
    <oc r="L7">
      <v>12</v>
    </oc>
    <nc r="L7"/>
  </rcc>
  <rcc rId="12915" sId="7" numFmtId="4">
    <oc r="M7">
      <v>13</v>
    </oc>
    <nc r="M7"/>
  </rcc>
  <rcc rId="12916" sId="7" numFmtId="4">
    <oc r="N7">
      <v>14</v>
    </oc>
    <nc r="N7"/>
  </rcc>
  <rcc rId="12917" sId="7" numFmtId="4">
    <oc r="O7">
      <v>15</v>
    </oc>
    <nc r="O7"/>
  </rcc>
  <rcc rId="12918" sId="7" numFmtId="4">
    <oc r="P7">
      <v>16</v>
    </oc>
    <nc r="P7"/>
  </rcc>
  <rcc rId="12919" sId="7" numFmtId="4">
    <oc r="Q7">
      <v>17</v>
    </oc>
    <nc r="Q7"/>
  </rcc>
  <rcc rId="12920" sId="7" numFmtId="4">
    <oc r="R7">
      <v>18</v>
    </oc>
    <nc r="R7"/>
  </rcc>
  <rcc rId="12921" sId="7" numFmtId="4">
    <oc r="S7">
      <v>19</v>
    </oc>
    <nc r="S7"/>
  </rcc>
  <rcc rId="12922" sId="7" numFmtId="4">
    <oc r="T7">
      <v>20</v>
    </oc>
    <nc r="T7"/>
  </rcc>
  <rcc rId="12923" sId="7" numFmtId="4">
    <oc r="U7">
      <v>21</v>
    </oc>
    <nc r="U7"/>
  </rcc>
  <rcc rId="12924" sId="7" numFmtId="4">
    <oc r="V7">
      <v>22</v>
    </oc>
    <nc r="V7"/>
  </rcc>
  <rcc rId="12925" sId="7" numFmtId="4">
    <oc r="W7">
      <v>23</v>
    </oc>
    <nc r="W7"/>
  </rcc>
  <rcc rId="12926" sId="7" numFmtId="4">
    <oc r="X7">
      <v>24</v>
    </oc>
    <nc r="X7"/>
  </rcc>
  <rcc rId="12927" sId="7" numFmtId="4">
    <oc r="Y7">
      <v>25</v>
    </oc>
    <nc r="Y7"/>
  </rcc>
  <rcc rId="12928" sId="7" numFmtId="4">
    <oc r="Z7">
      <v>26</v>
    </oc>
    <nc r="Z7"/>
  </rcc>
  <rcc rId="12929" sId="7" numFmtId="4">
    <oc r="AA7">
      <v>27</v>
    </oc>
    <nc r="AA7"/>
  </rcc>
  <rcc rId="12930" sId="7" numFmtId="4">
    <oc r="AB7">
      <v>28</v>
    </oc>
    <nc r="AB7"/>
  </rcc>
  <rcc rId="12931" sId="7" numFmtId="4">
    <oc r="AC7">
      <v>29</v>
    </oc>
    <nc r="AC7"/>
  </rcc>
  <rcc rId="12932" sId="7" numFmtId="4">
    <oc r="AD7">
      <v>30</v>
    </oc>
    <nc r="AD7"/>
  </rcc>
  <rcc rId="12933" sId="7" numFmtId="4">
    <oc r="AE7">
      <v>31</v>
    </oc>
    <nc r="AE7"/>
  </rcc>
  <rcc rId="12934" sId="7" numFmtId="4">
    <oc r="AF7">
      <v>32</v>
    </oc>
    <nc r="AF7"/>
  </rcc>
  <rcc rId="12935" sId="7" numFmtId="4">
    <oc r="AG7">
      <v>33</v>
    </oc>
    <nc r="AG7"/>
  </rcc>
  <rcc rId="12936" sId="7" numFmtId="4">
    <oc r="AH7">
      <v>34</v>
    </oc>
    <nc r="AH7"/>
  </rcc>
  <rcc rId="12937" sId="7">
    <oc r="B8" t="inlineStr">
      <is>
        <t>Всего по муниципальной программе</t>
      </is>
    </oc>
    <nc r="B8"/>
  </rcc>
  <rcc rId="12938" sId="7">
    <oc r="C8" t="inlineStr">
      <is>
        <t>Всего</t>
      </is>
    </oc>
    <nc r="C8"/>
  </rcc>
  <rcc rId="12939" sId="7">
    <oc r="D8">
      <f>D9+D10</f>
    </oc>
    <nc r="D8"/>
  </rcc>
  <rcc rId="12940" sId="7">
    <oc r="E8">
      <f>E9+E10</f>
    </oc>
    <nc r="E8"/>
  </rcc>
  <rcc rId="12941" sId="7">
    <oc r="F8">
      <f>F9+F10</f>
    </oc>
    <nc r="F8"/>
  </rcc>
  <rcc rId="12942" sId="7">
    <oc r="G8">
      <f>G9+G10</f>
    </oc>
    <nc r="G8"/>
  </rcc>
  <rcc rId="12943" sId="7">
    <oc r="H8">
      <f>IFERROR(G8/D8*100,0)</f>
    </oc>
    <nc r="H8"/>
  </rcc>
  <rcc rId="12944" sId="7">
    <oc r="I8">
      <f>IFERROR(G8/E8*100,0)</f>
    </oc>
    <nc r="I8"/>
  </rcc>
  <rcc rId="12945" sId="7">
    <oc r="J8">
      <f>J9+J10</f>
    </oc>
    <nc r="J8"/>
  </rcc>
  <rcc rId="12946" sId="7">
    <oc r="K8">
      <f>K9+K10</f>
    </oc>
    <nc r="K8"/>
  </rcc>
  <rcc rId="12947" sId="7">
    <oc r="L8">
      <f>L9+L10</f>
    </oc>
    <nc r="L8"/>
  </rcc>
  <rcc rId="12948" sId="7">
    <oc r="M8">
      <f>M9+M10</f>
    </oc>
    <nc r="M8"/>
  </rcc>
  <rcc rId="12949" sId="7">
    <oc r="N8">
      <f>N9+N10</f>
    </oc>
    <nc r="N8"/>
  </rcc>
  <rcc rId="12950" sId="7">
    <oc r="O8">
      <f>O9+O10</f>
    </oc>
    <nc r="O8"/>
  </rcc>
  <rcc rId="12951" sId="7">
    <oc r="P8">
      <f>P9+P10</f>
    </oc>
    <nc r="P8"/>
  </rcc>
  <rcc rId="12952" sId="7">
    <oc r="Q8">
      <f>Q9+Q10</f>
    </oc>
    <nc r="Q8"/>
  </rcc>
  <rcc rId="12953" sId="7">
    <oc r="R8">
      <f>R9+R10</f>
    </oc>
    <nc r="R8"/>
  </rcc>
  <rcc rId="12954" sId="7">
    <oc r="S8">
      <f>S9+S10</f>
    </oc>
    <nc r="S8"/>
  </rcc>
  <rcc rId="12955" sId="7">
    <oc r="T8">
      <f>T9+T10</f>
    </oc>
    <nc r="T8"/>
  </rcc>
  <rcc rId="12956" sId="7">
    <oc r="U8">
      <f>U9+U10</f>
    </oc>
    <nc r="U8"/>
  </rcc>
  <rcc rId="12957" sId="7">
    <oc r="V8">
      <f>V9+V10</f>
    </oc>
    <nc r="V8"/>
  </rcc>
  <rcc rId="12958" sId="7">
    <oc r="W8">
      <f>W9+W10</f>
    </oc>
    <nc r="W8"/>
  </rcc>
  <rcc rId="12959" sId="7">
    <oc r="X8">
      <f>X9+X10</f>
    </oc>
    <nc r="X8"/>
  </rcc>
  <rcc rId="12960" sId="7">
    <oc r="Y8">
      <f>Y9+Y10</f>
    </oc>
    <nc r="Y8"/>
  </rcc>
  <rcc rId="12961" sId="7">
    <oc r="Z8">
      <f>Z9+Z10</f>
    </oc>
    <nc r="Z8"/>
  </rcc>
  <rcc rId="12962" sId="7">
    <oc r="AA8">
      <f>AA9+AA10</f>
    </oc>
    <nc r="AA8"/>
  </rcc>
  <rcc rId="12963" sId="7">
    <oc r="AB8">
      <f>AB9+AB10</f>
    </oc>
    <nc r="AB8"/>
  </rcc>
  <rcc rId="12964" sId="7">
    <oc r="AC8">
      <f>AC9+AC10</f>
    </oc>
    <nc r="AC8"/>
  </rcc>
  <rcc rId="12965" sId="7">
    <oc r="AD8">
      <f>AD9+AD10</f>
    </oc>
    <nc r="AD8"/>
  </rcc>
  <rcc rId="12966" sId="7">
    <oc r="AE8">
      <f>AE9+AE10</f>
    </oc>
    <nc r="AE8"/>
  </rcc>
  <rcc rId="12967" sId="7">
    <oc r="AF8">
      <f>AF9+AF10</f>
    </oc>
    <nc r="AF8"/>
  </rcc>
  <rcc rId="12968" sId="7">
    <oc r="AG8">
      <f>AG9+AG10</f>
    </oc>
    <nc r="AG8"/>
  </rcc>
  <rcc rId="12969" sId="7">
    <oc r="C9" t="inlineStr">
      <is>
        <t>бюджет автономного округа</t>
      </is>
    </oc>
    <nc r="C9"/>
  </rcc>
  <rcc rId="12970" sId="7">
    <oc r="D9">
      <f>D13</f>
    </oc>
    <nc r="D9"/>
  </rcc>
  <rcc rId="12971" sId="7">
    <oc r="E9">
      <f>E13</f>
    </oc>
    <nc r="E9"/>
  </rcc>
  <rcc rId="12972" sId="7">
    <oc r="F9">
      <f>F13</f>
    </oc>
    <nc r="F9"/>
  </rcc>
  <rcc rId="12973" sId="7">
    <oc r="G9">
      <f>G13</f>
    </oc>
    <nc r="G9"/>
  </rcc>
  <rcc rId="12974" sId="7">
    <oc r="H9">
      <f>IFERROR(G9/D9*100,0)</f>
    </oc>
    <nc r="H9"/>
  </rcc>
  <rcc rId="12975" sId="7">
    <oc r="I9">
      <f>IFERROR(G9/E9*100,0)</f>
    </oc>
    <nc r="I9"/>
  </rcc>
  <rcc rId="12976" sId="7">
    <oc r="J9">
      <f>J13</f>
    </oc>
    <nc r="J9"/>
  </rcc>
  <rcc rId="12977" sId="7">
    <oc r="K9">
      <f>K13</f>
    </oc>
    <nc r="K9"/>
  </rcc>
  <rcc rId="12978" sId="7">
    <oc r="L9">
      <f>L13</f>
    </oc>
    <nc r="L9"/>
  </rcc>
  <rcc rId="12979" sId="7">
    <oc r="M9">
      <f>M13</f>
    </oc>
    <nc r="M9"/>
  </rcc>
  <rcc rId="12980" sId="7">
    <oc r="N9">
      <f>N13</f>
    </oc>
    <nc r="N9"/>
  </rcc>
  <rcc rId="12981" sId="7">
    <oc r="O9">
      <f>O13</f>
    </oc>
    <nc r="O9"/>
  </rcc>
  <rcc rId="12982" sId="7">
    <oc r="P9">
      <f>P13</f>
    </oc>
    <nc r="P9"/>
  </rcc>
  <rcc rId="12983" sId="7">
    <oc r="Q9">
      <f>Q13</f>
    </oc>
    <nc r="Q9"/>
  </rcc>
  <rcc rId="12984" sId="7">
    <oc r="R9">
      <f>R13</f>
    </oc>
    <nc r="R9"/>
  </rcc>
  <rcc rId="12985" sId="7">
    <oc r="S9">
      <f>S13</f>
    </oc>
    <nc r="S9"/>
  </rcc>
  <rcc rId="12986" sId="7">
    <oc r="T9">
      <f>T13</f>
    </oc>
    <nc r="T9"/>
  </rcc>
  <rcc rId="12987" sId="7">
    <oc r="U9">
      <f>U13</f>
    </oc>
    <nc r="U9"/>
  </rcc>
  <rcc rId="12988" sId="7">
    <oc r="V9">
      <f>V13</f>
    </oc>
    <nc r="V9"/>
  </rcc>
  <rcc rId="12989" sId="7">
    <oc r="W9">
      <f>W13</f>
    </oc>
    <nc r="W9"/>
  </rcc>
  <rcc rId="12990" sId="7">
    <oc r="X9">
      <f>X13</f>
    </oc>
    <nc r="X9"/>
  </rcc>
  <rcc rId="12991" sId="7">
    <oc r="Y9">
      <f>Y13</f>
    </oc>
    <nc r="Y9"/>
  </rcc>
  <rcc rId="12992" sId="7">
    <oc r="Z9">
      <f>Z13</f>
    </oc>
    <nc r="Z9"/>
  </rcc>
  <rcc rId="12993" sId="7">
    <oc r="AA9">
      <f>AA13</f>
    </oc>
    <nc r="AA9"/>
  </rcc>
  <rcc rId="12994" sId="7">
    <oc r="AB9">
      <f>AB13</f>
    </oc>
    <nc r="AB9"/>
  </rcc>
  <rcc rId="12995" sId="7">
    <oc r="AC9">
      <f>AC13</f>
    </oc>
    <nc r="AC9"/>
  </rcc>
  <rcc rId="12996" sId="7">
    <oc r="AD9">
      <f>AD13</f>
    </oc>
    <nc r="AD9"/>
  </rcc>
  <rcc rId="12997" sId="7">
    <oc r="AE9">
      <f>AE13</f>
    </oc>
    <nc r="AE9"/>
  </rcc>
  <rcc rId="12998" sId="7">
    <oc r="AF9">
      <f>AF13</f>
    </oc>
    <nc r="AF9"/>
  </rcc>
  <rcc rId="12999" sId="7">
    <oc r="AG9">
      <f>AG13</f>
    </oc>
    <nc r="AG9"/>
  </rcc>
  <rcc rId="13000" sId="7">
    <oc r="C10" t="inlineStr">
      <is>
        <t>бюджет города Когалыма</t>
      </is>
    </oc>
    <nc r="C10"/>
  </rcc>
  <rcc rId="13001" sId="7">
    <oc r="D10">
      <f>D15</f>
    </oc>
    <nc r="D10"/>
  </rcc>
  <rcc rId="13002" sId="7">
    <oc r="E10">
      <f>E13+E15</f>
    </oc>
    <nc r="E10"/>
  </rcc>
  <rcc rId="13003" sId="7">
    <oc r="F10">
      <f>F13+F15</f>
    </oc>
    <nc r="F10"/>
  </rcc>
  <rcc rId="13004" sId="7">
    <oc r="G10">
      <f>G13+G15</f>
    </oc>
    <nc r="G10"/>
  </rcc>
  <rcc rId="13005" sId="7">
    <oc r="H10">
      <f>IFERROR(G10/D10*100,0)</f>
    </oc>
    <nc r="H10"/>
  </rcc>
  <rcc rId="13006" sId="7">
    <oc r="I10">
      <f>IFERROR(G10/E10*100,0)</f>
    </oc>
    <nc r="I10"/>
  </rcc>
  <rcc rId="13007" sId="7">
    <oc r="J10">
      <f>J15</f>
    </oc>
    <nc r="J10"/>
  </rcc>
  <rcc rId="13008" sId="7">
    <oc r="K10">
      <f>K15</f>
    </oc>
    <nc r="K10"/>
  </rcc>
  <rcc rId="13009" sId="7">
    <oc r="L10">
      <f>L15</f>
    </oc>
    <nc r="L10"/>
  </rcc>
  <rcc rId="13010" sId="7">
    <oc r="M10">
      <f>M15</f>
    </oc>
    <nc r="M10"/>
  </rcc>
  <rcc rId="13011" sId="7">
    <oc r="N10">
      <f>N15</f>
    </oc>
    <nc r="N10"/>
  </rcc>
  <rcc rId="13012" sId="7">
    <oc r="O10">
      <f>O15</f>
    </oc>
    <nc r="O10"/>
  </rcc>
  <rcc rId="13013" sId="7">
    <oc r="P10">
      <f>P15</f>
    </oc>
    <nc r="P10"/>
  </rcc>
  <rcc rId="13014" sId="7">
    <oc r="Q10">
      <f>Q15</f>
    </oc>
    <nc r="Q10"/>
  </rcc>
  <rcc rId="13015" sId="7">
    <oc r="R10">
      <f>R15</f>
    </oc>
    <nc r="R10"/>
  </rcc>
  <rcc rId="13016" sId="7">
    <oc r="S10">
      <f>S15</f>
    </oc>
    <nc r="S10"/>
  </rcc>
  <rcc rId="13017" sId="7">
    <oc r="T10">
      <f>T15</f>
    </oc>
    <nc r="T10"/>
  </rcc>
  <rcc rId="13018" sId="7">
    <oc r="U10">
      <f>U15</f>
    </oc>
    <nc r="U10"/>
  </rcc>
  <rcc rId="13019" sId="7">
    <oc r="V10">
      <f>V15</f>
    </oc>
    <nc r="V10"/>
  </rcc>
  <rcc rId="13020" sId="7">
    <oc r="W10">
      <f>W15</f>
    </oc>
    <nc r="W10"/>
  </rcc>
  <rcc rId="13021" sId="7">
    <oc r="X10">
      <f>X15</f>
    </oc>
    <nc r="X10"/>
  </rcc>
  <rcc rId="13022" sId="7">
    <oc r="Y10">
      <f>Y15</f>
    </oc>
    <nc r="Y10"/>
  </rcc>
  <rcc rId="13023" sId="7">
    <oc r="Z10">
      <f>Z15</f>
    </oc>
    <nc r="Z10"/>
  </rcc>
  <rcc rId="13024" sId="7">
    <oc r="AA10">
      <f>AA15</f>
    </oc>
    <nc r="AA10"/>
  </rcc>
  <rcc rId="13025" sId="7">
    <oc r="AB10">
      <f>AB15</f>
    </oc>
    <nc r="AB10"/>
  </rcc>
  <rcc rId="13026" sId="7">
    <oc r="AC10">
      <f>AC15</f>
    </oc>
    <nc r="AC10"/>
  </rcc>
  <rcc rId="13027" sId="7">
    <oc r="AD10">
      <f>AD15</f>
    </oc>
    <nc r="AD10"/>
  </rcc>
  <rcc rId="13028" sId="7">
    <oc r="AE10">
      <f>AE15</f>
    </oc>
    <nc r="AE10"/>
  </rcc>
  <rcc rId="13029" sId="7">
    <oc r="AF10">
      <f>AF15</f>
    </oc>
    <nc r="AF10"/>
  </rcc>
  <rcc rId="13030" sId="7">
    <oc r="AG10">
      <f>AG15</f>
    </oc>
    <nc r="AG10"/>
  </rcc>
  <rcc rId="13031" sId="7">
    <oc r="B11" t="inlineStr">
      <is>
        <t>Направление (подпрограмма) «Развитие сельскохозяйственного производства и деятельности по заготовке и переработке дикоросов»</t>
      </is>
    </oc>
    <nc r="B11"/>
  </rcc>
  <rcc rId="13032" sId="7">
    <oc r="A12" t="inlineStr">
      <is>
        <t xml:space="preserve"> 1.1</t>
      </is>
    </oc>
    <nc r="A12"/>
  </rcc>
  <rcc rId="13033" sId="7">
    <oc r="B12" t="inlineStr">
      <is>
        <t>Комплекс процессных мероприятий «Поддержка сельскохозяйственного производства и деятельности по заготовке и переработке дикоросов»/Мероприятие (результат) «Предоставление финансовой поддержки за произведенную и реализованную продукцию агропромышленного комплекса города Когалыма, на содержание поголовья сельскохозяйственных животных»</t>
      </is>
    </oc>
    <nc r="B12"/>
  </rcc>
  <rcc rId="13034" sId="7">
    <oc r="C12" t="inlineStr">
      <is>
        <t>Всего</t>
      </is>
    </oc>
    <nc r="C12"/>
  </rcc>
  <rcc rId="13035" sId="7">
    <oc r="D12">
      <f>SUM(D13:D13)</f>
    </oc>
    <nc r="D12"/>
  </rcc>
  <rcc rId="13036" sId="7">
    <oc r="E12">
      <f>SUM(E13:E13)</f>
    </oc>
    <nc r="E12"/>
  </rcc>
  <rcc rId="13037" sId="7">
    <oc r="F12">
      <f>SUM(F13:F13)</f>
    </oc>
    <nc r="F12"/>
  </rcc>
  <rcc rId="13038" sId="7">
    <oc r="G12">
      <f>SUM(G13:G13)</f>
    </oc>
    <nc r="G12"/>
  </rcc>
  <rcc rId="13039" sId="7">
    <oc r="H12">
      <f>IFERROR(G12/D12*100,0)</f>
    </oc>
    <nc r="H12"/>
  </rcc>
  <rcc rId="13040" sId="7">
    <oc r="I12">
      <f>IFERROR(G12/E12*100,0)</f>
    </oc>
    <nc r="I12"/>
  </rcc>
  <rcc rId="13041" sId="7">
    <oc r="J12">
      <f>SUM(J13:J13)</f>
    </oc>
    <nc r="J12"/>
  </rcc>
  <rcc rId="13042" sId="7">
    <oc r="K12">
      <f>SUM(K13:K13)</f>
    </oc>
    <nc r="K12"/>
  </rcc>
  <rcc rId="13043" sId="7">
    <oc r="L12">
      <f>SUM(L13:L13)</f>
    </oc>
    <nc r="L12"/>
  </rcc>
  <rcc rId="13044" sId="7">
    <oc r="M12">
      <f>SUM(M13:M13)</f>
    </oc>
    <nc r="M12"/>
  </rcc>
  <rcc rId="13045" sId="7">
    <oc r="N12">
      <f>SUM(N13:N13)</f>
    </oc>
    <nc r="N12"/>
  </rcc>
  <rcc rId="13046" sId="7">
    <oc r="O12">
      <f>SUM(O13:O13)</f>
    </oc>
    <nc r="O12"/>
  </rcc>
  <rcc rId="13047" sId="7">
    <oc r="P12">
      <f>SUM(P13:P13)</f>
    </oc>
    <nc r="P12"/>
  </rcc>
  <rcc rId="13048" sId="7">
    <oc r="Q12">
      <f>SUM(Q13:Q13)</f>
    </oc>
    <nc r="Q12"/>
  </rcc>
  <rcc rId="13049" sId="7">
    <oc r="R12">
      <f>SUM(R13:R13)</f>
    </oc>
    <nc r="R12"/>
  </rcc>
  <rcc rId="13050" sId="7">
    <oc r="S12">
      <f>SUM(S13:S13)</f>
    </oc>
    <nc r="S12"/>
  </rcc>
  <rcc rId="13051" sId="7">
    <oc r="T12">
      <f>SUM(T13:T13)</f>
    </oc>
    <nc r="T12"/>
  </rcc>
  <rcc rId="13052" sId="7">
    <oc r="U12">
      <f>SUM(U13:U13)</f>
    </oc>
    <nc r="U12"/>
  </rcc>
  <rcc rId="13053" sId="7">
    <oc r="V12">
      <f>SUM(V13:V13)</f>
    </oc>
    <nc r="V12"/>
  </rcc>
  <rcc rId="13054" sId="7">
    <oc r="W12">
      <f>SUM(W13:W13)</f>
    </oc>
    <nc r="W12"/>
  </rcc>
  <rcc rId="13055" sId="7">
    <oc r="X12">
      <f>SUM(X13:X13)</f>
    </oc>
    <nc r="X12"/>
  </rcc>
  <rcc rId="13056" sId="7">
    <oc r="Y12">
      <f>SUM(Y13:Y13)</f>
    </oc>
    <nc r="Y12"/>
  </rcc>
  <rcc rId="13057" sId="7">
    <oc r="Z12">
      <f>SUM(Z13:Z13)</f>
    </oc>
    <nc r="Z12"/>
  </rcc>
  <rcc rId="13058" sId="7">
    <oc r="AA12">
      <f>SUM(AA13:AA13)</f>
    </oc>
    <nc r="AA12"/>
  </rcc>
  <rcc rId="13059" sId="7">
    <oc r="AB12">
      <f>SUM(AB13:AB13)</f>
    </oc>
    <nc r="AB12"/>
  </rcc>
  <rcc rId="13060" sId="7">
    <oc r="AC12">
      <f>SUM(AC13:AC13)</f>
    </oc>
    <nc r="AC12"/>
  </rcc>
  <rcc rId="13061" sId="7">
    <oc r="AD12">
      <f>SUM(AD13:AD13)</f>
    </oc>
    <nc r="AD12"/>
  </rcc>
  <rcc rId="13062" sId="7">
    <oc r="AE12">
      <f>SUM(AE13:AE13)</f>
    </oc>
    <nc r="AE12"/>
  </rcc>
  <rcc rId="13063" sId="7">
    <oc r="AF12">
      <f>SUM(AF13:AF13)</f>
    </oc>
    <nc r="AF12"/>
  </rcc>
  <rcc rId="13064" sId="7">
    <oc r="AG12">
      <f>SUM(AG13:AG13)</f>
    </oc>
    <nc r="AG12"/>
  </rcc>
  <rcc rId="13065" sId="7">
    <oc r="C13" t="inlineStr">
      <is>
        <t>бюджет автономного округа</t>
      </is>
    </oc>
    <nc r="C13"/>
  </rcc>
  <rcc rId="13066" sId="7">
    <oc r="D13">
      <f>SUM(J13,L13,N13,P13,R13,T13,V13,X13,Z13,AB13,AD13,AF13)</f>
    </oc>
    <nc r="D13"/>
  </rcc>
  <rcc rId="13067" sId="7">
    <oc r="E13">
      <f>J13+L13+N13+P13</f>
    </oc>
    <nc r="E13"/>
  </rcc>
  <rcc rId="13068" sId="7">
    <oc r="F13">
      <f>G13</f>
    </oc>
    <nc r="F13"/>
  </rcc>
  <rcc rId="13069" sId="7">
    <oc r="G13">
      <f>SUM(K13,M13,O13,Q13,S13,U13,W13,Y13,AA13,AC13,AE13,AG13)</f>
    </oc>
    <nc r="G13"/>
  </rcc>
  <rcc rId="13070" sId="7">
    <oc r="H13">
      <f>IFERROR(G13/D13*100,0)</f>
    </oc>
    <nc r="H13"/>
  </rcc>
  <rcc rId="13071" sId="7">
    <oc r="I13">
      <f>IFERROR(G13/E13*100,0)</f>
    </oc>
    <nc r="I13"/>
  </rcc>
  <rcc rId="13072" sId="7" numFmtId="4">
    <oc r="J13">
      <v>0</v>
    </oc>
    <nc r="J13"/>
  </rcc>
  <rcc rId="13073" sId="7" numFmtId="4">
    <oc r="K13">
      <v>0</v>
    </oc>
    <nc r="K13"/>
  </rcc>
  <rcc rId="13074" sId="7" numFmtId="4">
    <oc r="L13">
      <v>0</v>
    </oc>
    <nc r="L13"/>
  </rcc>
  <rcc rId="13075" sId="7" numFmtId="4">
    <oc r="M13">
      <v>0</v>
    </oc>
    <nc r="M13"/>
  </rcc>
  <rcc rId="13076" sId="7" numFmtId="4">
    <oc r="N13">
      <v>0</v>
    </oc>
    <nc r="N13"/>
  </rcc>
  <rcc rId="13077" sId="7" numFmtId="4">
    <oc r="O13">
      <v>0</v>
    </oc>
    <nc r="O13"/>
  </rcc>
  <rcc rId="13078" sId="7" numFmtId="4">
    <oc r="P13">
      <v>0</v>
    </oc>
    <nc r="P13"/>
  </rcc>
  <rcc rId="13079" sId="7" numFmtId="4">
    <oc r="Q13">
      <v>0</v>
    </oc>
    <nc r="Q13"/>
  </rcc>
  <rcc rId="13080" sId="7" numFmtId="4">
    <oc r="R13">
      <v>0</v>
    </oc>
    <nc r="R13"/>
  </rcc>
  <rcc rId="13081" sId="7" numFmtId="4">
    <oc r="S13">
      <v>0</v>
    </oc>
    <nc r="S13"/>
  </rcc>
  <rcc rId="13082" sId="7" numFmtId="4">
    <oc r="T13">
      <v>0</v>
    </oc>
    <nc r="T13"/>
  </rcc>
  <rcc rId="13083" sId="7" numFmtId="4">
    <oc r="U13">
      <v>0</v>
    </oc>
    <nc r="U13"/>
  </rcc>
  <rcc rId="13084" sId="7" numFmtId="4">
    <oc r="V13">
      <v>1178</v>
    </oc>
    <nc r="V13"/>
  </rcc>
  <rcc rId="13085" sId="7" numFmtId="4">
    <oc r="W13">
      <v>0</v>
    </oc>
    <nc r="W13"/>
  </rcc>
  <rcc rId="13086" sId="7" numFmtId="4">
    <oc r="X13">
      <v>0</v>
    </oc>
    <nc r="X13"/>
  </rcc>
  <rcc rId="13087" sId="7" numFmtId="4">
    <oc r="Y13">
      <v>0</v>
    </oc>
    <nc r="Y13"/>
  </rcc>
  <rcc rId="13088" sId="7" numFmtId="4">
    <oc r="Z13">
      <v>0</v>
    </oc>
    <nc r="Z13"/>
  </rcc>
  <rcc rId="13089" sId="7" numFmtId="4">
    <oc r="AA13">
      <v>0</v>
    </oc>
    <nc r="AA13"/>
  </rcc>
  <rcc rId="13090" sId="7" numFmtId="4">
    <oc r="AB13">
      <v>0</v>
    </oc>
    <nc r="AB13"/>
  </rcc>
  <rcc rId="13091" sId="7" numFmtId="4">
    <oc r="AC13">
      <v>0</v>
    </oc>
    <nc r="AC13"/>
  </rcc>
  <rcc rId="13092" sId="7" numFmtId="4">
    <oc r="AD13">
      <v>0</v>
    </oc>
    <nc r="AD13"/>
  </rcc>
  <rcc rId="13093" sId="7" numFmtId="4">
    <oc r="AE13">
      <v>0</v>
    </oc>
    <nc r="AE13"/>
  </rcc>
  <rcc rId="13094" sId="7" numFmtId="4">
    <oc r="AF13">
      <v>0</v>
    </oc>
    <nc r="AF13"/>
  </rcc>
  <rcc rId="13095" sId="7" numFmtId="4">
    <oc r="AG13">
      <v>0</v>
    </oc>
    <nc r="AG13"/>
  </rcc>
  <rcc rId="13096" sId="7">
    <oc r="A14" t="inlineStr">
      <is>
        <t xml:space="preserve"> 1.2</t>
      </is>
    </oc>
    <nc r="A14"/>
  </rcc>
  <rcc rId="13097" sId="7">
    <oc r="B14" t="inlineStr">
      <is>
        <t xml:space="preserve">Комплекс процессных мероприятий «Поддержка развития сельскохозяйственного производства в виде предоставления субсидий в целях возмещения затрат, связанных с реализацией сельскохозяйственной продукции (в том числе в части расходов по аренде торговых мест)» / Мероприятие (результат) «Предоставление финансовой поддержки сельскохозяйственным товаропроизводителям, связанной с реализацией произведенной сельскохозяйственной продукции (животноводства, растениеводства)»
</t>
      </is>
    </oc>
    <nc r="B14"/>
  </rcc>
  <rcc rId="13098" sId="7">
    <oc r="C14" t="inlineStr">
      <is>
        <t>Всего</t>
      </is>
    </oc>
    <nc r="C14"/>
  </rcc>
  <rcc rId="13099" sId="7">
    <oc r="D14">
      <f>D15</f>
    </oc>
    <nc r="D14"/>
  </rcc>
  <rcc rId="13100" sId="7">
    <oc r="E14">
      <f>SUM(E15:E15)</f>
    </oc>
    <nc r="E14"/>
  </rcc>
  <rcc rId="13101" sId="7">
    <oc r="F14">
      <f>SUM(F15:F15)</f>
    </oc>
    <nc r="F14"/>
  </rcc>
  <rcc rId="13102" sId="7">
    <oc r="G14">
      <f>SUM(G15:G15)</f>
    </oc>
    <nc r="G14"/>
  </rcc>
  <rcc rId="13103" sId="7">
    <oc r="H14">
      <f>IFERROR(G14/D14*100,0)</f>
    </oc>
    <nc r="H14"/>
  </rcc>
  <rcc rId="13104" sId="7">
    <oc r="I14">
      <f>IFERROR(G14/E14*100,0)</f>
    </oc>
    <nc r="I14"/>
  </rcc>
  <rcc rId="13105" sId="7">
    <oc r="J14">
      <f>SUM(J15:J15)</f>
    </oc>
    <nc r="J14"/>
  </rcc>
  <rcc rId="13106" sId="7">
    <oc r="K14">
      <f>SUM(K15:K15)</f>
    </oc>
    <nc r="K14"/>
  </rcc>
  <rcc rId="13107" sId="7">
    <oc r="L14">
      <f>SUM(L15:L15)</f>
    </oc>
    <nc r="L14"/>
  </rcc>
  <rcc rId="13108" sId="7">
    <oc r="M14">
      <f>SUM(M15:M15)</f>
    </oc>
    <nc r="M14"/>
  </rcc>
  <rcc rId="13109" sId="7">
    <oc r="N14">
      <f>SUM(N15:N15)</f>
    </oc>
    <nc r="N14"/>
  </rcc>
  <rcc rId="13110" sId="7">
    <oc r="O14">
      <f>SUM(O15:O15)</f>
    </oc>
    <nc r="O14"/>
  </rcc>
  <rcc rId="13111" sId="7">
    <oc r="P14">
      <f>SUM(P15:P15)</f>
    </oc>
    <nc r="P14"/>
  </rcc>
  <rcc rId="13112" sId="7">
    <oc r="Q14">
      <f>SUM(Q15:Q15)</f>
    </oc>
    <nc r="Q14"/>
  </rcc>
  <rcc rId="13113" sId="7">
    <oc r="R14">
      <f>SUM(R15:R15)</f>
    </oc>
    <nc r="R14"/>
  </rcc>
  <rcc rId="13114" sId="7">
    <oc r="S14">
      <f>SUM(S15:S15)</f>
    </oc>
    <nc r="S14"/>
  </rcc>
  <rcc rId="13115" sId="7">
    <oc r="T14">
      <f>SUM(T15:T15)</f>
    </oc>
    <nc r="T14"/>
  </rcc>
  <rcc rId="13116" sId="7">
    <oc r="U14">
      <f>SUM(U15:U15)</f>
    </oc>
    <nc r="U14"/>
  </rcc>
  <rcc rId="13117" sId="7">
    <oc r="V14">
      <f>SUM(V15:V15)</f>
    </oc>
    <nc r="V14"/>
  </rcc>
  <rcc rId="13118" sId="7">
    <oc r="W14">
      <f>SUM(W15:W15)</f>
    </oc>
    <nc r="W14"/>
  </rcc>
  <rcc rId="13119" sId="7">
    <oc r="X14">
      <f>SUM(X15:X15)</f>
    </oc>
    <nc r="X14"/>
  </rcc>
  <rcc rId="13120" sId="7">
    <oc r="Y14">
      <f>SUM(Y15:Y15)</f>
    </oc>
    <nc r="Y14"/>
  </rcc>
  <rcc rId="13121" sId="7">
    <oc r="Z14">
      <f>SUM(Z15:Z15)</f>
    </oc>
    <nc r="Z14"/>
  </rcc>
  <rcc rId="13122" sId="7">
    <oc r="AA14">
      <f>SUM(AA15:AA15)</f>
    </oc>
    <nc r="AA14"/>
  </rcc>
  <rcc rId="13123" sId="7">
    <oc r="AB14">
      <f>SUM(AB15:AB15)</f>
    </oc>
    <nc r="AB14"/>
  </rcc>
  <rcc rId="13124" sId="7">
    <oc r="AC14">
      <f>SUM(AC15:AC15)</f>
    </oc>
    <nc r="AC14"/>
  </rcc>
  <rcc rId="13125" sId="7">
    <oc r="AD14">
      <f>SUM(AD15:AD15)</f>
    </oc>
    <nc r="AD14"/>
  </rcc>
  <rcc rId="13126" sId="7">
    <oc r="AE14">
      <f>SUM(AE15:AE15)</f>
    </oc>
    <nc r="AE14"/>
  </rcc>
  <rcc rId="13127" sId="7">
    <oc r="AF14">
      <f>SUM(AF15:AF15)</f>
    </oc>
    <nc r="AF14"/>
  </rcc>
  <rcc rId="13128" sId="7">
    <oc r="AG14">
      <f>SUM(AG15:AG15)</f>
    </oc>
    <nc r="AG14"/>
  </rcc>
  <rcc rId="13129" sId="7">
    <oc r="C15" t="inlineStr">
      <is>
        <t>бюджет города Когалыма</t>
      </is>
    </oc>
    <nc r="C15"/>
  </rcc>
  <rcc rId="13130" sId="7">
    <oc r="D15">
      <f>SUM(J15,L15,N15,P15,R15,T15,V15,X15,Z15,AB15,AD15,AF15)</f>
    </oc>
    <nc r="D15"/>
  </rcc>
  <rcc rId="13131" sId="7">
    <oc r="E15">
      <f>J15+L15+N15+P15</f>
    </oc>
    <nc r="E15"/>
  </rcc>
  <rcc rId="13132" sId="7">
    <oc r="F15">
      <f>G15</f>
    </oc>
    <nc r="F15"/>
  </rcc>
  <rcc rId="13133" sId="7">
    <oc r="G15">
      <f>SUM(K15,M15,O15,Q15,S15,U15,W15,Y15,AA15,AC15,AE15,AG15)</f>
    </oc>
    <nc r="G15"/>
  </rcc>
  <rcc rId="13134" sId="7">
    <oc r="H15">
      <f>IFERROR(G15/D15*100,0)</f>
    </oc>
    <nc r="H15"/>
  </rcc>
  <rcc rId="13135" sId="7">
    <oc r="I15">
      <f>IFERROR(G15/E15*100,0)</f>
    </oc>
    <nc r="I15"/>
  </rcc>
  <rcc rId="13136" sId="7" numFmtId="4">
    <oc r="J15">
      <v>0</v>
    </oc>
    <nc r="J15"/>
  </rcc>
  <rcc rId="13137" sId="7" numFmtId="4">
    <oc r="K15">
      <v>0</v>
    </oc>
    <nc r="K15"/>
  </rcc>
  <rcc rId="13138" sId="7" numFmtId="4">
    <oc r="L15">
      <v>0</v>
    </oc>
    <nc r="L15"/>
  </rcc>
  <rcc rId="13139" sId="7" numFmtId="4">
    <oc r="M15">
      <v>0</v>
    </oc>
    <nc r="M15"/>
  </rcc>
  <rcc rId="13140" sId="7" numFmtId="4">
    <oc r="N15">
      <v>0</v>
    </oc>
    <nc r="N15"/>
  </rcc>
  <rcc rId="13141" sId="7" numFmtId="4">
    <oc r="O15">
      <v>0</v>
    </oc>
    <nc r="O15"/>
  </rcc>
  <rcc rId="13142" sId="7" numFmtId="4">
    <oc r="P15">
      <v>0</v>
    </oc>
    <nc r="P15"/>
  </rcc>
  <rcc rId="13143" sId="7" numFmtId="4">
    <oc r="Q15">
      <v>0</v>
    </oc>
    <nc r="Q15"/>
  </rcc>
  <rcc rId="13144" sId="7" numFmtId="4">
    <oc r="R15">
      <v>0</v>
    </oc>
    <nc r="R15"/>
  </rcc>
  <rcc rId="13145" sId="7" numFmtId="4">
    <oc r="S15">
      <v>0</v>
    </oc>
    <nc r="S15"/>
  </rcc>
  <rcc rId="13146" sId="7" numFmtId="4">
    <oc r="T15">
      <v>360</v>
    </oc>
    <nc r="T15"/>
  </rcc>
  <rcc rId="13147" sId="7" numFmtId="4">
    <oc r="U15">
      <v>0</v>
    </oc>
    <nc r="U15"/>
  </rcc>
  <rcc rId="13148" sId="7" numFmtId="4">
    <oc r="V15">
      <v>0</v>
    </oc>
    <nc r="V15"/>
  </rcc>
  <rcc rId="13149" sId="7" numFmtId="4">
    <oc r="W15">
      <v>0</v>
    </oc>
    <nc r="W15"/>
  </rcc>
  <rcc rId="13150" sId="7" numFmtId="4">
    <oc r="X15">
      <v>270</v>
    </oc>
    <nc r="X15"/>
  </rcc>
  <rcc rId="13151" sId="7" numFmtId="4">
    <oc r="Y15">
      <v>0</v>
    </oc>
    <nc r="Y15"/>
  </rcc>
  <rcc rId="13152" sId="7" numFmtId="4">
    <oc r="Z15">
      <v>0</v>
    </oc>
    <nc r="Z15"/>
  </rcc>
  <rcc rId="13153" sId="7" numFmtId="4">
    <oc r="AA15">
      <v>0</v>
    </oc>
    <nc r="AA15"/>
  </rcc>
  <rcc rId="13154" sId="7" numFmtId="4">
    <oc r="AB15">
      <v>270</v>
    </oc>
    <nc r="AB15"/>
  </rcc>
  <rcc rId="13155" sId="7" numFmtId="4">
    <oc r="AC15">
      <v>0</v>
    </oc>
    <nc r="AC15"/>
  </rcc>
  <rcc rId="13156" sId="7" numFmtId="4">
    <oc r="AD15">
      <v>0</v>
    </oc>
    <nc r="AD15"/>
  </rcc>
  <rcc rId="13157" sId="7" numFmtId="4">
    <oc r="AE15">
      <v>0</v>
    </oc>
    <nc r="AE15"/>
  </rcc>
  <rcc rId="13158" sId="7" numFmtId="4">
    <oc r="AF15">
      <v>180</v>
    </oc>
    <nc r="AF15"/>
  </rcc>
  <rcc rId="13159" sId="7" numFmtId="4">
    <oc r="AG15">
      <v>0</v>
    </oc>
    <nc r="AG15"/>
  </rcc>
  <rcc rId="13160" sId="8">
    <oc r="C2" t="inlineStr">
      <is>
        <t xml:space="preserve">Отчет о ходе реализации муниципальной программы </t>
      </is>
    </oc>
    <nc r="C2"/>
  </rcc>
  <rcc rId="13161" sId="8">
    <oc r="C3" t="inlineStr">
      <is>
        <t xml:space="preserve"> "Развитие жилищной сферы в городе Когалыме" </t>
      </is>
    </oc>
    <nc r="C3"/>
  </rcc>
  <rcc rId="13162" sId="8">
    <oc r="AG3" t="inlineStr">
      <is>
        <t>тыс. рублей</t>
      </is>
    </oc>
    <nc r="AG3"/>
  </rcc>
  <rcc rId="13163" sId="8">
    <oc r="A4" t="inlineStr">
      <is>
        <t>№п/п</t>
      </is>
    </oc>
    <nc r="A4"/>
  </rcc>
  <rcc rId="13164" sId="8">
    <oc r="B4" t="inlineStr">
      <is>
        <t>Наименование направления (подпрограмм), структурных элементов</t>
      </is>
    </oc>
    <nc r="B4"/>
  </rcc>
  <rcc rId="13165" sId="8">
    <oc r="C4" t="inlineStr">
      <is>
        <t>Источники финансирования</t>
      </is>
    </oc>
    <nc r="C4"/>
  </rcc>
  <rcc rId="13166" sId="8">
    <oc r="D4" t="inlineStr">
      <is>
        <t>План на</t>
      </is>
    </oc>
    <nc r="D4"/>
  </rcc>
  <rcc rId="13167" sId="8">
    <oc r="E4" t="inlineStr">
      <is>
        <t>План на</t>
      </is>
    </oc>
    <nc r="E4"/>
  </rcc>
  <rcc rId="13168" sId="8">
    <oc r="F4" t="inlineStr">
      <is>
        <t xml:space="preserve">Профинансировано на </t>
      </is>
    </oc>
    <nc r="F4"/>
  </rcc>
  <rcc rId="13169" sId="8">
    <oc r="G4" t="inlineStr">
      <is>
        <t xml:space="preserve">Кассовый расход на </t>
      </is>
    </oc>
    <nc r="G4"/>
  </rcc>
  <rcc rId="13170" sId="8">
    <oc r="H4" t="inlineStr">
      <is>
        <t>Исполнение, %</t>
      </is>
    </oc>
    <nc r="H4"/>
  </rcc>
  <rcc rId="13171" sId="8">
    <oc r="J4" t="inlineStr">
      <is>
        <t>январь</t>
      </is>
    </oc>
    <nc r="J4"/>
  </rcc>
  <rcc rId="13172" sId="8">
    <oc r="L4" t="inlineStr">
      <is>
        <t>февраль</t>
      </is>
    </oc>
    <nc r="L4"/>
  </rcc>
  <rcc rId="13173" sId="8">
    <oc r="N4" t="inlineStr">
      <is>
        <t>март</t>
      </is>
    </oc>
    <nc r="N4"/>
  </rcc>
  <rcc rId="13174" sId="8">
    <oc r="P4" t="inlineStr">
      <is>
        <t>апрель</t>
      </is>
    </oc>
    <nc r="P4"/>
  </rcc>
  <rcc rId="13175" sId="8">
    <oc r="R4" t="inlineStr">
      <is>
        <t>май</t>
      </is>
    </oc>
    <nc r="R4"/>
  </rcc>
  <rcc rId="13176" sId="8">
    <oc r="T4" t="inlineStr">
      <is>
        <t>июнь</t>
      </is>
    </oc>
    <nc r="T4"/>
  </rcc>
  <rcc rId="13177" sId="8">
    <oc r="V4" t="inlineStr">
      <is>
        <t>июль</t>
      </is>
    </oc>
    <nc r="V4"/>
  </rcc>
  <rcc rId="13178" sId="8">
    <oc r="X4" t="inlineStr">
      <is>
        <t>август</t>
      </is>
    </oc>
    <nc r="X4"/>
  </rcc>
  <rcc rId="13179" sId="8">
    <oc r="Z4" t="inlineStr">
      <is>
        <t>сентябрь</t>
      </is>
    </oc>
    <nc r="Z4"/>
  </rcc>
  <rcc rId="13180" sId="8">
    <oc r="AB4" t="inlineStr">
      <is>
        <t>октябрь</t>
      </is>
    </oc>
    <nc r="AB4"/>
  </rcc>
  <rcc rId="13181" sId="8">
    <oc r="AD4" t="inlineStr">
      <is>
        <t>ноябрь</t>
      </is>
    </oc>
    <nc r="AD4"/>
  </rcc>
  <rcc rId="13182" sId="8">
    <oc r="AF4" t="inlineStr">
      <is>
        <t>декабрь</t>
      </is>
    </oc>
    <nc r="AF4"/>
  </rcc>
  <rcc rId="13183" sId="8">
    <oc r="AH4" t="inlineStr">
      <is>
        <t>Результаты реализации и причины отклонений факта от плана</t>
      </is>
    </oc>
    <nc r="AH4"/>
  </rcc>
  <rcc rId="13184" sId="8">
    <oc r="D6">
      <v>2025</v>
    </oc>
    <nc r="D6"/>
  </rcc>
  <rcc rId="13185" sId="8" numFmtId="19">
    <oc r="E6">
      <v>45778</v>
    </oc>
    <nc r="E6"/>
  </rcc>
  <rcc rId="13186" sId="8" numFmtId="19">
    <oc r="F6">
      <v>45778</v>
    </oc>
    <nc r="F6"/>
  </rcc>
  <rcc rId="13187" sId="8" numFmtId="19">
    <oc r="G6">
      <v>45778</v>
    </oc>
    <nc r="G6"/>
  </rcc>
  <rcc rId="13188" sId="8">
    <oc r="H6" t="inlineStr">
      <is>
        <t>к плану на год</t>
      </is>
    </oc>
    <nc r="H6"/>
  </rcc>
  <rcc rId="13189" sId="8">
    <oc r="I6" t="inlineStr">
      <is>
        <t>к плану на отчетную дату</t>
      </is>
    </oc>
    <nc r="I6"/>
  </rcc>
  <rcc rId="13190" sId="8">
    <oc r="J6" t="inlineStr">
      <is>
        <t xml:space="preserve">план </t>
      </is>
    </oc>
    <nc r="J6"/>
  </rcc>
  <rcc rId="13191" sId="8">
    <oc r="K6" t="inlineStr">
      <is>
        <t>кассовый расход</t>
      </is>
    </oc>
    <nc r="K6"/>
  </rcc>
  <rcc rId="13192" sId="8">
    <oc r="L6" t="inlineStr">
      <is>
        <t xml:space="preserve">план </t>
      </is>
    </oc>
    <nc r="L6"/>
  </rcc>
  <rcc rId="13193" sId="8">
    <oc r="M6" t="inlineStr">
      <is>
        <t>кассовый расход</t>
      </is>
    </oc>
    <nc r="M6"/>
  </rcc>
  <rcc rId="13194" sId="8">
    <oc r="N6" t="inlineStr">
      <is>
        <t xml:space="preserve">план </t>
      </is>
    </oc>
    <nc r="N6"/>
  </rcc>
  <rcc rId="13195" sId="8">
    <oc r="O6" t="inlineStr">
      <is>
        <t>кассовый расход</t>
      </is>
    </oc>
    <nc r="O6"/>
  </rcc>
  <rcc rId="13196" sId="8">
    <oc r="P6" t="inlineStr">
      <is>
        <t xml:space="preserve">план </t>
      </is>
    </oc>
    <nc r="P6"/>
  </rcc>
  <rcc rId="13197" sId="8">
    <oc r="Q6" t="inlineStr">
      <is>
        <t>кассовый расход</t>
      </is>
    </oc>
    <nc r="Q6"/>
  </rcc>
  <rcc rId="13198" sId="8">
    <oc r="R6" t="inlineStr">
      <is>
        <t xml:space="preserve">план </t>
      </is>
    </oc>
    <nc r="R6"/>
  </rcc>
  <rcc rId="13199" sId="8">
    <oc r="S6" t="inlineStr">
      <is>
        <t>кассовый расход</t>
      </is>
    </oc>
    <nc r="S6"/>
  </rcc>
  <rcc rId="13200" sId="8">
    <oc r="T6" t="inlineStr">
      <is>
        <t xml:space="preserve">план </t>
      </is>
    </oc>
    <nc r="T6"/>
  </rcc>
  <rcc rId="13201" sId="8">
    <oc r="U6" t="inlineStr">
      <is>
        <t>кассовый расход</t>
      </is>
    </oc>
    <nc r="U6"/>
  </rcc>
  <rcc rId="13202" sId="8">
    <oc r="V6" t="inlineStr">
      <is>
        <t xml:space="preserve">план </t>
      </is>
    </oc>
    <nc r="V6"/>
  </rcc>
  <rcc rId="13203" sId="8">
    <oc r="W6" t="inlineStr">
      <is>
        <t>кассовый расход</t>
      </is>
    </oc>
    <nc r="W6"/>
  </rcc>
  <rcc rId="13204" sId="8">
    <oc r="X6" t="inlineStr">
      <is>
        <t xml:space="preserve">план </t>
      </is>
    </oc>
    <nc r="X6"/>
  </rcc>
  <rcc rId="13205" sId="8">
    <oc r="Y6" t="inlineStr">
      <is>
        <t>кассовый расход</t>
      </is>
    </oc>
    <nc r="Y6"/>
  </rcc>
  <rcc rId="13206" sId="8">
    <oc r="Z6" t="inlineStr">
      <is>
        <t xml:space="preserve">план </t>
      </is>
    </oc>
    <nc r="Z6"/>
  </rcc>
  <rcc rId="13207" sId="8">
    <oc r="AA6" t="inlineStr">
      <is>
        <t>кассовый расход</t>
      </is>
    </oc>
    <nc r="AA6"/>
  </rcc>
  <rcc rId="13208" sId="8">
    <oc r="AB6" t="inlineStr">
      <is>
        <t xml:space="preserve">план </t>
      </is>
    </oc>
    <nc r="AB6"/>
  </rcc>
  <rcc rId="13209" sId="8">
    <oc r="AC6" t="inlineStr">
      <is>
        <t>кассовый расход</t>
      </is>
    </oc>
    <nc r="AC6"/>
  </rcc>
  <rcc rId="13210" sId="8">
    <oc r="AD6" t="inlineStr">
      <is>
        <t xml:space="preserve">план </t>
      </is>
    </oc>
    <nc r="AD6"/>
  </rcc>
  <rcc rId="13211" sId="8">
    <oc r="AE6" t="inlineStr">
      <is>
        <t>кассовый расход</t>
      </is>
    </oc>
    <nc r="AE6"/>
  </rcc>
  <rcc rId="13212" sId="8">
    <oc r="AF6" t="inlineStr">
      <is>
        <t xml:space="preserve">план </t>
      </is>
    </oc>
    <nc r="AF6"/>
  </rcc>
  <rcc rId="13213" sId="8">
    <oc r="AG6" t="inlineStr">
      <is>
        <t>кассовый расход</t>
      </is>
    </oc>
    <nc r="AG6"/>
  </rcc>
  <rcc rId="13214" sId="8" numFmtId="4">
    <oc r="A7">
      <v>1</v>
    </oc>
    <nc r="A7"/>
  </rcc>
  <rcc rId="13215" sId="8" numFmtId="4">
    <oc r="B7">
      <v>2</v>
    </oc>
    <nc r="B7"/>
  </rcc>
  <rcc rId="13216" sId="8" numFmtId="4">
    <oc r="C7">
      <v>3</v>
    </oc>
    <nc r="C7"/>
  </rcc>
  <rcc rId="13217" sId="8" numFmtId="4">
    <oc r="D7">
      <v>4</v>
    </oc>
    <nc r="D7"/>
  </rcc>
  <rcc rId="13218" sId="8" numFmtId="4">
    <oc r="E7">
      <v>5</v>
    </oc>
    <nc r="E7"/>
  </rcc>
  <rcc rId="13219" sId="8" numFmtId="4">
    <oc r="F7">
      <v>6</v>
    </oc>
    <nc r="F7"/>
  </rcc>
  <rcc rId="13220" sId="8" numFmtId="4">
    <oc r="G7">
      <v>7</v>
    </oc>
    <nc r="G7"/>
  </rcc>
  <rcc rId="13221" sId="8" numFmtId="4">
    <oc r="H7">
      <v>8</v>
    </oc>
    <nc r="H7"/>
  </rcc>
  <rcc rId="13222" sId="8" numFmtId="4">
    <oc r="I7">
      <v>9</v>
    </oc>
    <nc r="I7"/>
  </rcc>
  <rcc rId="13223" sId="8" numFmtId="4">
    <oc r="J7">
      <v>10</v>
    </oc>
    <nc r="J7"/>
  </rcc>
  <rcc rId="13224" sId="8" numFmtId="4">
    <oc r="K7">
      <v>11</v>
    </oc>
    <nc r="K7"/>
  </rcc>
  <rcc rId="13225" sId="8" numFmtId="4">
    <oc r="L7">
      <v>12</v>
    </oc>
    <nc r="L7"/>
  </rcc>
  <rcc rId="13226" sId="8" numFmtId="4">
    <oc r="M7">
      <v>13</v>
    </oc>
    <nc r="M7"/>
  </rcc>
  <rcc rId="13227" sId="8" numFmtId="4">
    <oc r="N7">
      <v>14</v>
    </oc>
    <nc r="N7"/>
  </rcc>
  <rcc rId="13228" sId="8" numFmtId="4">
    <oc r="O7">
      <v>15</v>
    </oc>
    <nc r="O7"/>
  </rcc>
  <rcc rId="13229" sId="8" numFmtId="4">
    <oc r="P7">
      <v>16</v>
    </oc>
    <nc r="P7"/>
  </rcc>
  <rcc rId="13230" sId="8" numFmtId="4">
    <oc r="Q7">
      <v>17</v>
    </oc>
    <nc r="Q7"/>
  </rcc>
  <rcc rId="13231" sId="8" numFmtId="4">
    <oc r="R7">
      <v>18</v>
    </oc>
    <nc r="R7"/>
  </rcc>
  <rcc rId="13232" sId="8" numFmtId="4">
    <oc r="S7">
      <v>19</v>
    </oc>
    <nc r="S7"/>
  </rcc>
  <rcc rId="13233" sId="8" numFmtId="4">
    <oc r="T7">
      <v>20</v>
    </oc>
    <nc r="T7"/>
  </rcc>
  <rcc rId="13234" sId="8" numFmtId="4">
    <oc r="U7">
      <v>21</v>
    </oc>
    <nc r="U7"/>
  </rcc>
  <rcc rId="13235" sId="8" numFmtId="4">
    <oc r="V7">
      <v>22</v>
    </oc>
    <nc r="V7"/>
  </rcc>
  <rcc rId="13236" sId="8" numFmtId="4">
    <oc r="W7">
      <v>23</v>
    </oc>
    <nc r="W7"/>
  </rcc>
  <rcc rId="13237" sId="8" numFmtId="4">
    <oc r="X7">
      <v>24</v>
    </oc>
    <nc r="X7"/>
  </rcc>
  <rcc rId="13238" sId="8" numFmtId="4">
    <oc r="Y7">
      <v>25</v>
    </oc>
    <nc r="Y7"/>
  </rcc>
  <rcc rId="13239" sId="8" numFmtId="4">
    <oc r="Z7">
      <v>26</v>
    </oc>
    <nc r="Z7"/>
  </rcc>
  <rcc rId="13240" sId="8" numFmtId="4">
    <oc r="AA7">
      <v>27</v>
    </oc>
    <nc r="AA7"/>
  </rcc>
  <rcc rId="13241" sId="8" numFmtId="4">
    <oc r="AB7">
      <v>28</v>
    </oc>
    <nc r="AB7"/>
  </rcc>
  <rcc rId="13242" sId="8" numFmtId="4">
    <oc r="AC7">
      <v>29</v>
    </oc>
    <nc r="AC7"/>
  </rcc>
  <rcc rId="13243" sId="8" numFmtId="4">
    <oc r="AD7">
      <v>30</v>
    </oc>
    <nc r="AD7"/>
  </rcc>
  <rcc rId="13244" sId="8" numFmtId="4">
    <oc r="AE7">
      <v>31</v>
    </oc>
    <nc r="AE7"/>
  </rcc>
  <rcc rId="13245" sId="8" numFmtId="4">
    <oc r="AF7">
      <v>32</v>
    </oc>
    <nc r="AF7"/>
  </rcc>
  <rcc rId="13246" sId="8" numFmtId="4">
    <oc r="AG7">
      <v>33</v>
    </oc>
    <nc r="AG7"/>
  </rcc>
  <rcc rId="13247" sId="8" numFmtId="4">
    <oc r="AH7">
      <v>34</v>
    </oc>
    <nc r="AH7"/>
  </rcc>
  <rcc rId="13248" sId="8">
    <oc r="B8" t="inlineStr">
      <is>
        <t>Всего по муниципальной программе</t>
      </is>
    </oc>
    <nc r="B8"/>
  </rcc>
  <rcc rId="13249" sId="8">
    <oc r="C8" t="inlineStr">
      <is>
        <t>Всего</t>
      </is>
    </oc>
    <nc r="C8"/>
  </rcc>
  <rcc rId="13250" sId="8">
    <oc r="D8">
      <f>D9+D10+D11</f>
    </oc>
    <nc r="D8"/>
  </rcc>
  <rcc rId="13251" sId="8">
    <oc r="E8">
      <f>E9+E10+E11</f>
    </oc>
    <nc r="E8"/>
  </rcc>
  <rcc rId="13252" sId="8">
    <oc r="F8">
      <f>F9+F10+F11</f>
    </oc>
    <nc r="F8"/>
  </rcc>
  <rcc rId="13253" sId="8">
    <oc r="G8">
      <f>G9+G10+G11</f>
    </oc>
    <nc r="G8"/>
  </rcc>
  <rcc rId="13254" sId="8">
    <oc r="H8">
      <f>IFERROR(G8/D8*100,0)</f>
    </oc>
    <nc r="H8"/>
  </rcc>
  <rcc rId="13255" sId="8">
    <oc r="I8">
      <f>IFERROR(G8/E8*100,0)</f>
    </oc>
    <nc r="I8"/>
  </rcc>
  <rcc rId="13256" sId="8">
    <oc r="J8">
      <f>J9+J10+J11</f>
    </oc>
    <nc r="J8"/>
  </rcc>
  <rcc rId="13257" sId="8">
    <oc r="K8">
      <f>K9+K10+K11</f>
    </oc>
    <nc r="K8"/>
  </rcc>
  <rcc rId="13258" sId="8">
    <oc r="L8">
      <f>L9+L10+L11</f>
    </oc>
    <nc r="L8"/>
  </rcc>
  <rcc rId="13259" sId="8">
    <oc r="M8">
      <f>M9+M10+M11</f>
    </oc>
    <nc r="M8"/>
  </rcc>
  <rcc rId="13260" sId="8">
    <oc r="N8">
      <f>N9+N10+N11</f>
    </oc>
    <nc r="N8"/>
  </rcc>
  <rcc rId="13261" sId="8">
    <oc r="O8">
      <f>O9+O10+O11</f>
    </oc>
    <nc r="O8"/>
  </rcc>
  <rcc rId="13262" sId="8">
    <oc r="P8">
      <f>P9+P10+P11</f>
    </oc>
    <nc r="P8"/>
  </rcc>
  <rcc rId="13263" sId="8">
    <oc r="Q8">
      <f>Q9+Q10+Q11</f>
    </oc>
    <nc r="Q8"/>
  </rcc>
  <rcc rId="13264" sId="8">
    <oc r="R8">
      <f>R9+R10+R11</f>
    </oc>
    <nc r="R8"/>
  </rcc>
  <rcc rId="13265" sId="8">
    <oc r="S8">
      <f>S9+S10+S11</f>
    </oc>
    <nc r="S8"/>
  </rcc>
  <rcc rId="13266" sId="8">
    <oc r="T8">
      <f>T9+T10+T11</f>
    </oc>
    <nc r="T8"/>
  </rcc>
  <rcc rId="13267" sId="8">
    <oc r="U8">
      <f>U9+U10+U11</f>
    </oc>
    <nc r="U8"/>
  </rcc>
  <rcc rId="13268" sId="8">
    <oc r="V8">
      <f>V9+V10+V11</f>
    </oc>
    <nc r="V8"/>
  </rcc>
  <rcc rId="13269" sId="8">
    <oc r="W8">
      <f>W9+W10+W11</f>
    </oc>
    <nc r="W8"/>
  </rcc>
  <rcc rId="13270" sId="8">
    <oc r="X8">
      <f>X9+X10+X11</f>
    </oc>
    <nc r="X8"/>
  </rcc>
  <rcc rId="13271" sId="8">
    <oc r="Y8">
      <f>Y9+Y10+Y11</f>
    </oc>
    <nc r="Y8"/>
  </rcc>
  <rcc rId="13272" sId="8">
    <oc r="Z8">
      <f>Z9+Z10+Z11</f>
    </oc>
    <nc r="Z8"/>
  </rcc>
  <rcc rId="13273" sId="8">
    <oc r="AA8">
      <f>AA9+AA10+AA11</f>
    </oc>
    <nc r="AA8"/>
  </rcc>
  <rcc rId="13274" sId="8">
    <oc r="AB8">
      <f>AB9+AB10+AB11</f>
    </oc>
    <nc r="AB8"/>
  </rcc>
  <rcc rId="13275" sId="8">
    <oc r="AC8">
      <f>AC9+AC10+AC11</f>
    </oc>
    <nc r="AC8"/>
  </rcc>
  <rcc rId="13276" sId="8">
    <oc r="AD8">
      <f>AD9+AD10+AD11</f>
    </oc>
    <nc r="AD8"/>
  </rcc>
  <rcc rId="13277" sId="8">
    <oc r="AE8">
      <f>AE9+AE10+AE11</f>
    </oc>
    <nc r="AE8"/>
  </rcc>
  <rcc rId="13278" sId="8">
    <oc r="AF8">
      <f>AF9+AF10+AF11</f>
    </oc>
    <nc r="AF8"/>
  </rcc>
  <rcc rId="13279" sId="8">
    <oc r="AG8">
      <f>AG9+AG10+AG11</f>
    </oc>
    <nc r="AG8"/>
  </rcc>
  <rcc rId="13280" sId="8">
    <oc r="C9" t="inlineStr">
      <is>
        <t>федеральный бюджет</t>
      </is>
    </oc>
    <nc r="C9"/>
  </rcc>
  <rcc rId="13281" sId="8">
    <oc r="D9">
      <f>J9+L9+N9+P9+R9+T9+V9+X9+Z9+AB9+AD9+AF9</f>
    </oc>
    <nc r="D9"/>
  </rcc>
  <rcc rId="13282" sId="8">
    <oc r="E9">
      <f>J9+L9+N9+P9</f>
    </oc>
    <nc r="E9"/>
  </rcc>
  <rcc rId="13283" sId="8">
    <oc r="F9">
      <f>G9</f>
    </oc>
    <nc r="F9"/>
  </rcc>
  <rcc rId="13284" sId="8">
    <oc r="G9">
      <f>K9+M9+O9+Q9+S9+U9+W9+Y9+AA9+AC9+AE9+AG9</f>
    </oc>
    <nc r="G9"/>
  </rcc>
  <rcc rId="13285" sId="8">
    <oc r="H9">
      <f>IFERROR(G9/D9*100,0)</f>
    </oc>
    <nc r="H9"/>
  </rcc>
  <rcc rId="13286" sId="8">
    <oc r="I9">
      <f>IFERROR(G9/E9*100,0)</f>
    </oc>
    <nc r="I9"/>
  </rcc>
  <rcc rId="13287" sId="8">
    <oc r="J9">
      <f>J14+J32</f>
    </oc>
    <nc r="J9"/>
  </rcc>
  <rcc rId="13288" sId="8">
    <oc r="K9">
      <f>K14+K32</f>
    </oc>
    <nc r="K9"/>
  </rcc>
  <rcc rId="13289" sId="8">
    <oc r="L9">
      <f>L14+L32</f>
    </oc>
    <nc r="L9"/>
  </rcc>
  <rcc rId="13290" sId="8">
    <oc r="M9">
      <f>M14+M32</f>
    </oc>
    <nc r="M9"/>
  </rcc>
  <rcc rId="13291" sId="8">
    <oc r="N9">
      <f>N14+N32</f>
    </oc>
    <nc r="N9"/>
  </rcc>
  <rcc rId="13292" sId="8">
    <oc r="O9">
      <f>O14+O32</f>
    </oc>
    <nc r="O9"/>
  </rcc>
  <rcc rId="13293" sId="8">
    <oc r="P9">
      <f>P14+P32</f>
    </oc>
    <nc r="P9"/>
  </rcc>
  <rcc rId="13294" sId="8">
    <oc r="Q9">
      <f>Q14+Q32</f>
    </oc>
    <nc r="Q9"/>
  </rcc>
  <rcc rId="13295" sId="8">
    <oc r="R9">
      <f>R14+R32</f>
    </oc>
    <nc r="R9"/>
  </rcc>
  <rcc rId="13296" sId="8">
    <oc r="S9">
      <f>S14+S32</f>
    </oc>
    <nc r="S9"/>
  </rcc>
  <rcc rId="13297" sId="8">
    <oc r="T9">
      <f>T14+T32</f>
    </oc>
    <nc r="T9"/>
  </rcc>
  <rcc rId="13298" sId="8">
    <oc r="U9">
      <f>U14+U32</f>
    </oc>
    <nc r="U9"/>
  </rcc>
  <rcc rId="13299" sId="8">
    <oc r="V9">
      <f>V14+V32</f>
    </oc>
    <nc r="V9"/>
  </rcc>
  <rcc rId="13300" sId="8">
    <oc r="W9">
      <f>W14+W32</f>
    </oc>
    <nc r="W9"/>
  </rcc>
  <rcc rId="13301" sId="8">
    <oc r="X9">
      <f>X14+X32</f>
    </oc>
    <nc r="X9"/>
  </rcc>
  <rcc rId="13302" sId="8">
    <oc r="Y9">
      <f>Y14+Y32</f>
    </oc>
    <nc r="Y9"/>
  </rcc>
  <rcc rId="13303" sId="8">
    <oc r="Z9">
      <f>Z14+Z32</f>
    </oc>
    <nc r="Z9"/>
  </rcc>
  <rcc rId="13304" sId="8">
    <oc r="AA9">
      <f>AA14+AA32</f>
    </oc>
    <nc r="AA9"/>
  </rcc>
  <rcc rId="13305" sId="8">
    <oc r="AB9">
      <f>AB14+AB32</f>
    </oc>
    <nc r="AB9"/>
  </rcc>
  <rcc rId="13306" sId="8">
    <oc r="AC9">
      <f>AC14+AC32</f>
    </oc>
    <nc r="AC9"/>
  </rcc>
  <rcc rId="13307" sId="8">
    <oc r="AD9">
      <f>AD14+AD32</f>
    </oc>
    <nc r="AD9"/>
  </rcc>
  <rcc rId="13308" sId="8">
    <oc r="AE9">
      <f>AE14+AE32</f>
    </oc>
    <nc r="AE9"/>
  </rcc>
  <rcc rId="13309" sId="8">
    <oc r="AF9">
      <f>AF14+AF32</f>
    </oc>
    <nc r="AF9"/>
  </rcc>
  <rcc rId="13310" sId="8">
    <oc r="AG9">
      <f>AG14+AG32</f>
    </oc>
    <nc r="AG9"/>
  </rcc>
  <rcc rId="13311" sId="8">
    <oc r="C10" t="inlineStr">
      <is>
        <t>бюджет автономного округа</t>
      </is>
    </oc>
    <nc r="C10"/>
  </rcc>
  <rcc rId="13312" sId="8">
    <oc r="D10">
      <f>J10+L10+N10+P10+R10+T10+V10+X10+Z10+AB10+AD10+AF10</f>
    </oc>
    <nc r="D10"/>
  </rcc>
  <rcc rId="13313" sId="8">
    <oc r="E10">
      <f>J10+L10+N10+P10</f>
    </oc>
    <nc r="E10"/>
  </rcc>
  <rcc rId="13314" sId="8">
    <oc r="F10">
      <f>G10</f>
    </oc>
    <nc r="F10"/>
  </rcc>
  <rcc rId="13315" sId="8">
    <oc r="G10">
      <f>K10+M10+O10+Q10+S10+U10+W10+Y10+AA10+AC10+AE10+AG10</f>
    </oc>
    <nc r="G10"/>
  </rcc>
  <rcc rId="13316" sId="8">
    <oc r="H10">
      <f>IFERROR(G10/D10*100,0)</f>
    </oc>
    <nc r="H10"/>
  </rcc>
  <rcc rId="13317" sId="8">
    <oc r="I10">
      <f>IFERROR(G10/E10*100,0)</f>
    </oc>
    <nc r="I10"/>
  </rcc>
  <rcc rId="13318" sId="8">
    <oc r="J10">
      <f>J15+J19+J33</f>
    </oc>
    <nc r="J10"/>
  </rcc>
  <rcc rId="13319" sId="8">
    <oc r="K10">
      <f>K15+K19+K33</f>
    </oc>
    <nc r="K10"/>
  </rcc>
  <rcc rId="13320" sId="8">
    <oc r="L10">
      <f>L15+L19+L33</f>
    </oc>
    <nc r="L10"/>
  </rcc>
  <rcc rId="13321" sId="8">
    <oc r="M10">
      <f>M15+M19+M33</f>
    </oc>
    <nc r="M10"/>
  </rcc>
  <rcc rId="13322" sId="8">
    <oc r="N10">
      <f>N15+N19+N33</f>
    </oc>
    <nc r="N10"/>
  </rcc>
  <rcc rId="13323" sId="8">
    <oc r="O10">
      <f>O15+O19+O33</f>
    </oc>
    <nc r="O10"/>
  </rcc>
  <rcc rId="13324" sId="8">
    <oc r="P10">
      <f>P15+P19+P33</f>
    </oc>
    <nc r="P10"/>
  </rcc>
  <rcc rId="13325" sId="8">
    <oc r="Q10">
      <f>Q15+Q19+Q33</f>
    </oc>
    <nc r="Q10"/>
  </rcc>
  <rcc rId="13326" sId="8">
    <oc r="R10">
      <f>R15+R19+R33</f>
    </oc>
    <nc r="R10"/>
  </rcc>
  <rcc rId="13327" sId="8">
    <oc r="S10">
      <f>S15+S19+S33</f>
    </oc>
    <nc r="S10"/>
  </rcc>
  <rcc rId="13328" sId="8">
    <oc r="T10">
      <f>T15+T19+T33</f>
    </oc>
    <nc r="T10"/>
  </rcc>
  <rcc rId="13329" sId="8">
    <oc r="U10">
      <f>U15+U19+U33</f>
    </oc>
    <nc r="U10"/>
  </rcc>
  <rcc rId="13330" sId="8">
    <oc r="V10">
      <f>V15+V19+V33</f>
    </oc>
    <nc r="V10"/>
  </rcc>
  <rcc rId="13331" sId="8">
    <oc r="W10">
      <f>W15+W19+W33</f>
    </oc>
    <nc r="W10"/>
  </rcc>
  <rcc rId="13332" sId="8">
    <oc r="X10">
      <f>X15+X19+X33</f>
    </oc>
    <nc r="X10"/>
  </rcc>
  <rcc rId="13333" sId="8">
    <oc r="Y10">
      <f>Y15+Y19+Y33</f>
    </oc>
    <nc r="Y10"/>
  </rcc>
  <rcc rId="13334" sId="8">
    <oc r="Z10">
      <f>Z15+Z19+Z33</f>
    </oc>
    <nc r="Z10"/>
  </rcc>
  <rcc rId="13335" sId="8">
    <oc r="AA10">
      <f>AA15+AA19+AA33</f>
    </oc>
    <nc r="AA10"/>
  </rcc>
  <rcc rId="13336" sId="8">
    <oc r="AB10">
      <f>AB15+AB19+AB33</f>
    </oc>
    <nc r="AB10"/>
  </rcc>
  <rcc rId="13337" sId="8">
    <oc r="AC10">
      <f>AC15+AC19+AC33</f>
    </oc>
    <nc r="AC10"/>
  </rcc>
  <rcc rId="13338" sId="8">
    <oc r="AD10">
      <f>AD15+AD19+AD33</f>
    </oc>
    <nc r="AD10"/>
  </rcc>
  <rcc rId="13339" sId="8">
    <oc r="AE10">
      <f>AE15+AE19+AE33</f>
    </oc>
    <nc r="AE10"/>
  </rcc>
  <rcc rId="13340" sId="8">
    <oc r="AF10">
      <f>AF15+AF19+AF33</f>
    </oc>
    <nc r="AF10"/>
  </rcc>
  <rcc rId="13341" sId="8">
    <oc r="AG10">
      <f>AG15+AG19+AG33</f>
    </oc>
    <nc r="AG10"/>
  </rcc>
  <rcc rId="13342" sId="8">
    <oc r="C11" t="inlineStr">
      <is>
        <t>бюджет города Когалыма</t>
      </is>
    </oc>
    <nc r="C11"/>
  </rcc>
  <rcc rId="13343" sId="8">
    <oc r="D11">
      <f>J11+L11+N11+P11+R11+T11+V11+X11+Z11+AB11+AD11+AF11</f>
    </oc>
    <nc r="D11"/>
  </rcc>
  <rcc rId="13344" sId="8">
    <oc r="E11">
      <f>J11+L11+N11+P11</f>
    </oc>
    <nc r="E11"/>
  </rcc>
  <rcc rId="13345" sId="8">
    <oc r="F11">
      <f>G11</f>
    </oc>
    <nc r="F11"/>
  </rcc>
  <rcc rId="13346" sId="8">
    <oc r="G11">
      <f>K11+M11+O11+Q11+S11+U11+W11+Y11+AA11+AC11+AE11+AG11</f>
    </oc>
    <nc r="G11"/>
  </rcc>
  <rcc rId="13347" sId="8">
    <oc r="H11">
      <f>IFERROR(G11/D11*100,0)</f>
    </oc>
    <nc r="H11"/>
  </rcc>
  <rcc rId="13348" sId="8">
    <oc r="I11">
      <f>IFERROR(G11/E11*100,0)</f>
    </oc>
    <nc r="I11"/>
  </rcc>
  <rcc rId="13349" sId="8">
    <oc r="J11">
      <f>J16+J20+J41+J47</f>
    </oc>
    <nc r="J11"/>
  </rcc>
  <rcc rId="13350" sId="8">
    <oc r="K11">
      <f>K16+K20+K41+K47</f>
    </oc>
    <nc r="K11"/>
  </rcc>
  <rcc rId="13351" sId="8">
    <oc r="L11">
      <f>L16+L20+L41+L47</f>
    </oc>
    <nc r="L11"/>
  </rcc>
  <rcc rId="13352" sId="8">
    <oc r="M11">
      <f>M16+M20+M41+M47</f>
    </oc>
    <nc r="M11"/>
  </rcc>
  <rcc rId="13353" sId="8">
    <oc r="N11">
      <f>N16+N20+N41+N47</f>
    </oc>
    <nc r="N11"/>
  </rcc>
  <rcc rId="13354" sId="8">
    <oc r="O11">
      <f>O16+O20+O41+O47</f>
    </oc>
    <nc r="O11"/>
  </rcc>
  <rcc rId="13355" sId="8">
    <oc r="P11">
      <f>P16+P20+P41+P47</f>
    </oc>
    <nc r="P11"/>
  </rcc>
  <rcc rId="13356" sId="8">
    <oc r="Q11">
      <f>Q16+Q20+Q41+Q47</f>
    </oc>
    <nc r="Q11"/>
  </rcc>
  <rcc rId="13357" sId="8">
    <oc r="R11">
      <f>R16+R20+R41+R47</f>
    </oc>
    <nc r="R11"/>
  </rcc>
  <rcc rId="13358" sId="8">
    <oc r="S11">
      <f>S16+S20+S41+S47</f>
    </oc>
    <nc r="S11"/>
  </rcc>
  <rcc rId="13359" sId="8">
    <oc r="T11">
      <f>T16+T20+T41+T47</f>
    </oc>
    <nc r="T11"/>
  </rcc>
  <rcc rId="13360" sId="8">
    <oc r="U11">
      <f>U16+U20+U41+U47</f>
    </oc>
    <nc r="U11"/>
  </rcc>
  <rcc rId="13361" sId="8">
    <oc r="V11">
      <f>V16+V20+V41+V47</f>
    </oc>
    <nc r="V11"/>
  </rcc>
  <rcc rId="13362" sId="8">
    <oc r="W11">
      <f>W16+W20+W41+W47</f>
    </oc>
    <nc r="W11"/>
  </rcc>
  <rcc rId="13363" sId="8">
    <oc r="X11">
      <f>X16+X20+X41+X47</f>
    </oc>
    <nc r="X11"/>
  </rcc>
  <rcc rId="13364" sId="8">
    <oc r="Y11">
      <f>Y16+Y20+Y41+Y47</f>
    </oc>
    <nc r="Y11"/>
  </rcc>
  <rcc rId="13365" sId="8">
    <oc r="Z11">
      <f>Z16+Z20+Z41+Z47</f>
    </oc>
    <nc r="Z11"/>
  </rcc>
  <rcc rId="13366" sId="8">
    <oc r="AA11">
      <f>AA16+AA20+AA41+AA47</f>
    </oc>
    <nc r="AA11"/>
  </rcc>
  <rcc rId="13367" sId="8">
    <oc r="AB11">
      <f>AB16+AB20+AB41+AB47</f>
    </oc>
    <nc r="AB11"/>
  </rcc>
  <rcc rId="13368" sId="8">
    <oc r="AC11">
      <f>AC16+AC20+AC41+AC47</f>
    </oc>
    <nc r="AC11"/>
  </rcc>
  <rcc rId="13369" sId="8">
    <oc r="AD11">
      <f>AD16+AD20+AD41+AD47</f>
    </oc>
    <nc r="AD11"/>
  </rcc>
  <rcc rId="13370" sId="8">
    <oc r="AE11">
      <f>AE16+AE20+AE41+AE47</f>
    </oc>
    <nc r="AE11"/>
  </rcc>
  <rcc rId="13371" sId="8">
    <oc r="AF11">
      <f>AF16+AF20+AF41+AF47</f>
    </oc>
    <nc r="AF11"/>
  </rcc>
  <rcc rId="13372" sId="8">
    <oc r="AG11">
      <f>AG16+AG20+AG41+AG47</f>
    </oc>
    <nc r="AG11"/>
  </rcc>
  <rcc rId="13373" sId="8">
    <oc r="B12" t="inlineStr">
      <is>
        <t>Направление 1. «Реализация мероприятий по обеспечению жильем молодых семей»</t>
      </is>
    </oc>
    <nc r="B12"/>
  </rcc>
  <rcc rId="13374" sId="8">
    <oc r="A13" t="inlineStr">
      <is>
        <t>РП 1.1</t>
      </is>
    </oc>
    <nc r="A13"/>
  </rcc>
  <rcc rId="13375" sId="8">
    <oc r="B13" t="inlineStr">
      <is>
        <t>Региональный проект «Содействие субъектам Российской Федерации в реализации полномочий по оказанию государственной поддержки гражданам в обеспечении жильем и оплате / Обеспечены жильем молодые семьи в городе Когалыме
жилищно-коммунальных услуг»</t>
      </is>
    </oc>
    <nc r="B13"/>
  </rcc>
  <rcc rId="13376" sId="8">
    <oc r="C13" t="inlineStr">
      <is>
        <t>Всего</t>
      </is>
    </oc>
    <nc r="C13"/>
  </rcc>
  <rcc rId="13377" sId="8">
    <oc r="D13">
      <f>D15+D16+D14</f>
    </oc>
    <nc r="D13"/>
  </rcc>
  <rcc rId="13378" sId="8">
    <oc r="E13">
      <f>E15+E16+E14</f>
    </oc>
    <nc r="E13"/>
  </rcc>
  <rcc rId="13379" sId="8">
    <oc r="F13">
      <f>F15+F16+F14</f>
    </oc>
    <nc r="F13"/>
  </rcc>
  <rcc rId="13380" sId="8">
    <oc r="G13">
      <f>G15+G16+G14</f>
    </oc>
    <nc r="G13"/>
  </rcc>
  <rcc rId="13381" sId="8">
    <oc r="H13">
      <f>IFERROR(G13/D13*100,0)</f>
    </oc>
    <nc r="H13"/>
  </rcc>
  <rcc rId="13382" sId="8">
    <oc r="I13">
      <f>IFERROR(G13/E13*100,0)</f>
    </oc>
    <nc r="I13"/>
  </rcc>
  <rcc rId="13383" sId="8">
    <oc r="J13">
      <f>J15+J16+J14</f>
    </oc>
    <nc r="J13"/>
  </rcc>
  <rcc rId="13384" sId="8">
    <oc r="K13">
      <f>K15+K16+K14</f>
    </oc>
    <nc r="K13"/>
  </rcc>
  <rcc rId="13385" sId="8">
    <oc r="L13">
      <f>L15+L16+L14</f>
    </oc>
    <nc r="L13"/>
  </rcc>
  <rcc rId="13386" sId="8">
    <oc r="M13">
      <f>M15+M16+M14</f>
    </oc>
    <nc r="M13"/>
  </rcc>
  <rcc rId="13387" sId="8">
    <oc r="N13">
      <f>N15+N16+N14</f>
    </oc>
    <nc r="N13"/>
  </rcc>
  <rcc rId="13388" sId="8">
    <oc r="O13">
      <f>O15+O16+O14</f>
    </oc>
    <nc r="O13"/>
  </rcc>
  <rcc rId="13389" sId="8">
    <oc r="P13">
      <f>P15+P16+P14</f>
    </oc>
    <nc r="P13"/>
  </rcc>
  <rcc rId="13390" sId="8">
    <oc r="Q13">
      <f>Q15+Q16+Q14</f>
    </oc>
    <nc r="Q13"/>
  </rcc>
  <rcc rId="13391" sId="8">
    <oc r="R13">
      <f>R15+R16+R14</f>
    </oc>
    <nc r="R13"/>
  </rcc>
  <rcc rId="13392" sId="8">
    <oc r="S13">
      <f>S15+S16+S14</f>
    </oc>
    <nc r="S13"/>
  </rcc>
  <rcc rId="13393" sId="8">
    <oc r="T13">
      <f>T15+T16+T14</f>
    </oc>
    <nc r="T13"/>
  </rcc>
  <rcc rId="13394" sId="8">
    <oc r="U13">
      <f>U15+U16+U14</f>
    </oc>
    <nc r="U13"/>
  </rcc>
  <rcc rId="13395" sId="8">
    <oc r="V13">
      <f>V15+V16+V14</f>
    </oc>
    <nc r="V13"/>
  </rcc>
  <rcc rId="13396" sId="8">
    <oc r="W13">
      <f>W15+W16+W14</f>
    </oc>
    <nc r="W13"/>
  </rcc>
  <rcc rId="13397" sId="8">
    <oc r="X13">
      <f>X15+X16+X14</f>
    </oc>
    <nc r="X13"/>
  </rcc>
  <rcc rId="13398" sId="8">
    <oc r="Y13">
      <f>Y15+Y16+Y14</f>
    </oc>
    <nc r="Y13"/>
  </rcc>
  <rcc rId="13399" sId="8">
    <oc r="Z13">
      <f>Z15+Z16+Z14</f>
    </oc>
    <nc r="Z13"/>
  </rcc>
  <rcc rId="13400" sId="8">
    <oc r="AA13">
      <f>AA15+AA16+AA14</f>
    </oc>
    <nc r="AA13"/>
  </rcc>
  <rcc rId="13401" sId="8">
    <oc r="AB13">
      <f>AB15+AB16+AB14</f>
    </oc>
    <nc r="AB13"/>
  </rcc>
  <rcc rId="13402" sId="8">
    <oc r="AC13">
      <f>AC15+AC16+AC14</f>
    </oc>
    <nc r="AC13"/>
  </rcc>
  <rcc rId="13403" sId="8">
    <oc r="AD13">
      <f>AD15+AD16+AD14</f>
    </oc>
    <nc r="AD13"/>
  </rcc>
  <rcc rId="13404" sId="8">
    <oc r="AE13">
      <f>AE15+AE16+AE14</f>
    </oc>
    <nc r="AE13"/>
  </rcc>
  <rcc rId="13405" sId="8">
    <oc r="AF13">
      <f>AF15+AF16+AF14</f>
    </oc>
    <nc r="AF13"/>
  </rcc>
  <rcc rId="13406" sId="8">
    <oc r="AG13">
      <f>AG15+AG16+AG14</f>
    </oc>
    <nc r="AG13"/>
  </rcc>
  <rcc rId="13407" sId="8">
    <oc r="AH13" t="inlineStr">
      <is>
        <r>
          <t xml:space="preserve">УпоЖП:
</t>
        </r>
        <r>
          <rPr>
            <sz val="12"/>
            <rFont val="Times New Roman"/>
            <family val="1"/>
            <charset val="204"/>
          </rPr>
          <t>27.12.2024 между Департаментом строительства и архитектуры Ханты-Мансийского автономного округа - Югры и Муниципальным казенным учреждением Администрация города Когалыма заключено соглашение о предоставлении субсидии на 2025-2027 годы.  По состоянию на 30.04.2025 в списке молодых семей, претендующих на получение меры государственной поддержки  по городу Когалыму, состоят 14 семей. В 2025 году в соответствии с условиями муниципальной программы получателями субсидий являются 2 молодые семьи, из которых: 1 семье предоставлена социальная выплата, другая семья в соответствии с выданным свидетельством о праве на получение социальной выплаты находится в стадии поиска жилого помещения для приобретения.</t>
        </r>
      </is>
    </oc>
    <nc r="AH13"/>
  </rcc>
  <rcc rId="13408" sId="8">
    <oc r="C14" t="inlineStr">
      <is>
        <t>федеральный бюджет</t>
      </is>
    </oc>
    <nc r="C14"/>
  </rcc>
  <rcc rId="13409" sId="8">
    <oc r="D14">
      <f>SUM(J14,L14,N14,P14,R14,T14,V14,X14,Z14,AB14,AD14,AF14)</f>
    </oc>
    <nc r="D14"/>
  </rcc>
  <rcc rId="13410" sId="8">
    <oc r="E14">
      <f>J14+L14+N14+P14</f>
    </oc>
    <nc r="E14"/>
  </rcc>
  <rcc rId="13411" sId="8">
    <oc r="F14">
      <f>G14</f>
    </oc>
    <nc r="F14"/>
  </rcc>
  <rcc rId="13412" sId="8">
    <oc r="G14">
      <f>SUM(K14,M14,O14,Q14,S14,U14,W14,Y14,AA14,AC14,AE14,AG14)</f>
    </oc>
    <nc r="G14"/>
  </rcc>
  <rcc rId="13413" sId="8">
    <oc r="H14">
      <f>IFERROR(G14/D14*100,0)</f>
    </oc>
    <nc r="H14"/>
  </rcc>
  <rcc rId="13414" sId="8">
    <oc r="I14">
      <f>IFERROR(G14/E14*100,0)</f>
    </oc>
    <nc r="I14"/>
  </rcc>
  <rcc rId="13415" sId="8" numFmtId="4">
    <oc r="J14">
      <v>0</v>
    </oc>
    <nc r="J14"/>
  </rcc>
  <rcc rId="13416" sId="8" numFmtId="4">
    <oc r="K14">
      <v>0</v>
    </oc>
    <nc r="K14"/>
  </rcc>
  <rcc rId="13417" sId="8" numFmtId="4">
    <oc r="L14">
      <v>204.97</v>
    </oc>
    <nc r="L14"/>
  </rcc>
  <rcc rId="13418" sId="8" numFmtId="4">
    <oc r="M14">
      <v>204.97</v>
    </oc>
    <nc r="M14"/>
  </rcc>
  <rcc rId="13419" sId="8" numFmtId="4">
    <oc r="N14">
      <v>0</v>
    </oc>
    <nc r="N14"/>
  </rcc>
  <rcc rId="13420" sId="8" numFmtId="4">
    <oc r="O14">
      <v>0</v>
    </oc>
    <nc r="O14"/>
  </rcc>
  <rcc rId="13421" sId="8" numFmtId="4">
    <oc r="P14">
      <v>0</v>
    </oc>
    <nc r="P14"/>
  </rcc>
  <rcc rId="13422" sId="8" numFmtId="4">
    <oc r="Q14">
      <v>0</v>
    </oc>
    <nc r="Q14"/>
  </rcc>
  <rcc rId="13423" sId="8" numFmtId="4">
    <oc r="R14">
      <v>0</v>
    </oc>
    <nc r="R14"/>
  </rcc>
  <rcc rId="13424" sId="8" numFmtId="4">
    <oc r="S14">
      <v>0</v>
    </oc>
    <nc r="S14"/>
  </rcc>
  <rcc rId="13425" sId="8" numFmtId="4">
    <oc r="T14">
      <v>0</v>
    </oc>
    <nc r="T14"/>
  </rcc>
  <rcc rId="13426" sId="8" numFmtId="4">
    <oc r="U14">
      <v>0</v>
    </oc>
    <nc r="U14"/>
  </rcc>
  <rcc rId="13427" sId="8" numFmtId="4">
    <oc r="V14">
      <v>0</v>
    </oc>
    <nc r="V14"/>
  </rcc>
  <rcc rId="13428" sId="8" numFmtId="4">
    <oc r="W14">
      <v>0</v>
    </oc>
    <nc r="W14"/>
  </rcc>
  <rcc rId="13429" sId="8" numFmtId="4">
    <oc r="X14">
      <v>0</v>
    </oc>
    <nc r="X14"/>
  </rcc>
  <rcc rId="13430" sId="8" numFmtId="4">
    <oc r="Y14">
      <v>0</v>
    </oc>
    <nc r="Y14"/>
  </rcc>
  <rcc rId="13431" sId="8" numFmtId="4">
    <oc r="Z14">
      <v>0</v>
    </oc>
    <nc r="Z14"/>
  </rcc>
  <rcc rId="13432" sId="8" numFmtId="4">
    <oc r="AA14">
      <v>0</v>
    </oc>
    <nc r="AA14"/>
  </rcc>
  <rcc rId="13433" sId="8" numFmtId="4">
    <oc r="AB14">
      <v>0</v>
    </oc>
    <nc r="AB14"/>
  </rcc>
  <rcc rId="13434" sId="8" numFmtId="4">
    <oc r="AC14">
      <v>0</v>
    </oc>
    <nc r="AC14"/>
  </rcc>
  <rcc rId="13435" sId="8" numFmtId="4">
    <oc r="AD14">
      <v>0</v>
    </oc>
    <nc r="AD14"/>
  </rcc>
  <rcc rId="13436" sId="8" numFmtId="4">
    <oc r="AE14">
      <v>0</v>
    </oc>
    <nc r="AE14"/>
  </rcc>
  <rcc rId="13437" sId="8" numFmtId="4">
    <oc r="AF14">
      <v>298.93</v>
    </oc>
    <nc r="AF14"/>
  </rcc>
  <rcc rId="13438" sId="8" numFmtId="4">
    <oc r="AG14">
      <v>0</v>
    </oc>
    <nc r="AG14"/>
  </rcc>
  <rcc rId="13439" sId="8">
    <oc r="C15" t="inlineStr">
      <is>
        <t>бюджет автономного округа</t>
      </is>
    </oc>
    <nc r="C15"/>
  </rcc>
  <rcc rId="13440" sId="8">
    <oc r="D15">
      <f>SUM(J15,L15,N15,P15,R15,T15,V15,X15,Z15,AB15,AD15,AF15)</f>
    </oc>
    <nc r="D15"/>
  </rcc>
  <rcc rId="13441" sId="8">
    <oc r="E15">
      <f>J15+L15+N15+P15</f>
    </oc>
    <nc r="E15"/>
  </rcc>
  <rcc rId="13442" sId="8">
    <oc r="F15">
      <f>G15</f>
    </oc>
    <nc r="F15"/>
  </rcc>
  <rcc rId="13443" sId="8">
    <oc r="G15">
      <f>SUM(K15,M15,O15,Q15,S15,U15,W15,Y15,AA15,AC15,AE15,AG15)</f>
    </oc>
    <nc r="G15"/>
  </rcc>
  <rcc rId="13444" sId="8">
    <oc r="H15">
      <f>IFERROR(G15/D15*100,0)</f>
    </oc>
    <nc r="H15"/>
  </rcc>
  <rcc rId="13445" sId="8">
    <oc r="I15">
      <f>IFERROR(G15/E15*100,0)</f>
    </oc>
    <nc r="I15"/>
  </rcc>
  <rcc rId="13446" sId="8" numFmtId="4">
    <oc r="J15">
      <v>0</v>
    </oc>
    <nc r="J15"/>
  </rcc>
  <rcc rId="13447" sId="8" numFmtId="4">
    <oc r="K15">
      <v>0</v>
    </oc>
    <nc r="K15"/>
  </rcc>
  <rcc rId="13448" sId="8" numFmtId="4">
    <oc r="L15">
      <v>3261.82</v>
    </oc>
    <nc r="L15"/>
  </rcc>
  <rcc rId="13449" sId="8" numFmtId="4">
    <oc r="M15">
      <v>3261.82</v>
    </oc>
    <nc r="M15"/>
  </rcc>
  <rcc rId="13450" sId="8" numFmtId="4">
    <oc r="N15">
      <v>0</v>
    </oc>
    <nc r="N15"/>
  </rcc>
  <rcc rId="13451" sId="8" numFmtId="4">
    <oc r="O15">
      <v>0</v>
    </oc>
    <nc r="O15"/>
  </rcc>
  <rcc rId="13452" sId="8" numFmtId="4">
    <oc r="P15">
      <v>0</v>
    </oc>
    <nc r="P15"/>
  </rcc>
  <rcc rId="13453" sId="8" numFmtId="4">
    <oc r="Q15">
      <v>0</v>
    </oc>
    <nc r="Q15"/>
  </rcc>
  <rcc rId="13454" sId="8" numFmtId="4">
    <oc r="R15">
      <v>0</v>
    </oc>
    <nc r="R15"/>
  </rcc>
  <rcc rId="13455" sId="8" numFmtId="4">
    <oc r="S15">
      <v>0</v>
    </oc>
    <nc r="S15"/>
  </rcc>
  <rcc rId="13456" sId="8" numFmtId="4">
    <oc r="T15">
      <v>0</v>
    </oc>
    <nc r="T15"/>
  </rcc>
  <rcc rId="13457" sId="8" numFmtId="4">
    <oc r="U15">
      <v>0</v>
    </oc>
    <nc r="U15"/>
  </rcc>
  <rcc rId="13458" sId="8" numFmtId="4">
    <oc r="V15">
      <v>0</v>
    </oc>
    <nc r="V15"/>
  </rcc>
  <rcc rId="13459" sId="8" numFmtId="4">
    <oc r="W15">
      <v>0</v>
    </oc>
    <nc r="W15"/>
  </rcc>
  <rcc rId="13460" sId="8" numFmtId="4">
    <oc r="X15">
      <v>0</v>
    </oc>
    <nc r="X15"/>
  </rcc>
  <rcc rId="13461" sId="8" numFmtId="4">
    <oc r="Y15">
      <v>0</v>
    </oc>
    <nc r="Y15"/>
  </rcc>
  <rcc rId="13462" sId="8" numFmtId="4">
    <oc r="Z15">
      <v>0</v>
    </oc>
    <nc r="Z15"/>
  </rcc>
  <rcc rId="13463" sId="8" numFmtId="4">
    <oc r="AA15">
      <v>0</v>
    </oc>
    <nc r="AA15"/>
  </rcc>
  <rcc rId="13464" sId="8" numFmtId="4">
    <oc r="AB15">
      <v>0</v>
    </oc>
    <nc r="AB15"/>
  </rcc>
  <rcc rId="13465" sId="8" numFmtId="4">
    <oc r="AC15">
      <v>0</v>
    </oc>
    <nc r="AC15"/>
  </rcc>
  <rcc rId="13466" sId="8" numFmtId="4">
    <oc r="AD15">
      <v>0</v>
    </oc>
    <nc r="AD15"/>
  </rcc>
  <rcc rId="13467" sId="8" numFmtId="4">
    <oc r="AE15">
      <v>0</v>
    </oc>
    <nc r="AE15"/>
  </rcc>
  <rcc rId="13468" sId="8" numFmtId="4">
    <oc r="AF15">
      <v>4757.08</v>
    </oc>
    <nc r="AF15"/>
  </rcc>
  <rcc rId="13469" sId="8" numFmtId="4">
    <oc r="AG15">
      <v>0</v>
    </oc>
    <nc r="AG15"/>
  </rcc>
  <rcc rId="13470" sId="8">
    <oc r="C16" t="inlineStr">
      <is>
        <t>бюджет города Когалыма</t>
      </is>
    </oc>
    <nc r="C16"/>
  </rcc>
  <rcc rId="13471" sId="8">
    <oc r="D16">
      <f>SUM(J16,L16,N16,P16,R16,T16,V16,X16,Z16,AB16,AD16,AF16)</f>
    </oc>
    <nc r="D16"/>
  </rcc>
  <rcc rId="13472" sId="8">
    <oc r="E16">
      <f>J16+L16+N16+P16</f>
    </oc>
    <nc r="E16"/>
  </rcc>
  <rcc rId="13473" sId="8">
    <oc r="F16">
      <f>G16</f>
    </oc>
    <nc r="F16"/>
  </rcc>
  <rcc rId="13474" sId="8">
    <oc r="G16">
      <f>SUM(K16,M16,O16,Q16,S16,U16,W16,Y16,AA16,AC16,AE16,AG16)</f>
    </oc>
    <nc r="G16"/>
  </rcc>
  <rcc rId="13475" sId="8">
    <oc r="H16">
      <f>IFERROR(G16/D16*100,0)</f>
    </oc>
    <nc r="H16"/>
  </rcc>
  <rcc rId="13476" sId="8">
    <oc r="I16">
      <f>IFERROR(G16/E16*100,0)</f>
    </oc>
    <nc r="I16"/>
  </rcc>
  <rcc rId="13477" sId="8" numFmtId="4">
    <oc r="J16">
      <v>0</v>
    </oc>
    <nc r="J16"/>
  </rcc>
  <rcc rId="13478" sId="8" numFmtId="4">
    <oc r="K16">
      <v>0</v>
    </oc>
    <nc r="K16"/>
  </rcc>
  <rcc rId="13479" sId="8" numFmtId="4">
    <oc r="L16">
      <v>182.48</v>
    </oc>
    <nc r="L16"/>
  </rcc>
  <rcc rId="13480" sId="8" numFmtId="4">
    <oc r="M16">
      <v>182.48</v>
    </oc>
    <nc r="M16"/>
  </rcc>
  <rcc rId="13481" sId="8" numFmtId="4">
    <oc r="N16">
      <v>0</v>
    </oc>
    <nc r="N16"/>
  </rcc>
  <rcc rId="13482" sId="8" numFmtId="4">
    <oc r="O16">
      <v>0</v>
    </oc>
    <nc r="O16"/>
  </rcc>
  <rcc rId="13483" sId="8" numFmtId="4">
    <oc r="P16">
      <v>0</v>
    </oc>
    <nc r="P16"/>
  </rcc>
  <rcc rId="13484" sId="8" numFmtId="4">
    <oc r="Q16">
      <v>0</v>
    </oc>
    <nc r="Q16"/>
  </rcc>
  <rcc rId="13485" sId="8" numFmtId="4">
    <oc r="R16">
      <v>0</v>
    </oc>
    <nc r="R16"/>
  </rcc>
  <rcc rId="13486" sId="8" numFmtId="4">
    <oc r="S16">
      <v>0</v>
    </oc>
    <nc r="S16"/>
  </rcc>
  <rcc rId="13487" sId="8" numFmtId="4">
    <oc r="T16">
      <v>0</v>
    </oc>
    <nc r="T16"/>
  </rcc>
  <rcc rId="13488" sId="8" numFmtId="4">
    <oc r="U16">
      <v>0</v>
    </oc>
    <nc r="U16"/>
  </rcc>
  <rcc rId="13489" sId="8" numFmtId="4">
    <oc r="V16">
      <v>0</v>
    </oc>
    <nc r="V16"/>
  </rcc>
  <rcc rId="13490" sId="8" numFmtId="4">
    <oc r="W16">
      <v>0</v>
    </oc>
    <nc r="W16"/>
  </rcc>
  <rcc rId="13491" sId="8" numFmtId="4">
    <oc r="X16">
      <v>0</v>
    </oc>
    <nc r="X16"/>
  </rcc>
  <rcc rId="13492" sId="8" numFmtId="4">
    <oc r="Y16">
      <v>0</v>
    </oc>
    <nc r="Y16"/>
  </rcc>
  <rcc rId="13493" sId="8" numFmtId="4">
    <oc r="Z16">
      <v>0</v>
    </oc>
    <nc r="Z16"/>
  </rcc>
  <rcc rId="13494" sId="8" numFmtId="4">
    <oc r="AA16">
      <v>0</v>
    </oc>
    <nc r="AA16"/>
  </rcc>
  <rcc rId="13495" sId="8" numFmtId="4">
    <oc r="AB16">
      <v>0</v>
    </oc>
    <nc r="AB16"/>
  </rcc>
  <rcc rId="13496" sId="8" numFmtId="4">
    <oc r="AC16">
      <v>0</v>
    </oc>
    <nc r="AC16"/>
  </rcc>
  <rcc rId="13497" sId="8" numFmtId="4">
    <oc r="AD16">
      <v>0</v>
    </oc>
    <nc r="AD16"/>
  </rcc>
  <rcc rId="13498" sId="8" numFmtId="4">
    <oc r="AE16">
      <v>0</v>
    </oc>
    <nc r="AE16"/>
  </rcc>
  <rcc rId="13499" sId="8" numFmtId="4">
    <oc r="AF16">
      <v>266.12</v>
    </oc>
    <nc r="AF16"/>
  </rcc>
  <rcc rId="13500" sId="8" numFmtId="4">
    <oc r="AG16">
      <v>0</v>
    </oc>
    <nc r="AG16"/>
  </rcc>
  <rcc rId="13501" sId="8">
    <oc r="B17" t="inlineStr">
      <is>
        <t>Направление 2. «Содействие развитию жилищного строительства»</t>
      </is>
    </oc>
    <nc r="B17"/>
  </rcc>
  <rcc rId="13502" sId="8">
    <oc r="A18" t="inlineStr">
      <is>
        <t xml:space="preserve"> 2.1</t>
      </is>
    </oc>
    <nc r="A18"/>
  </rcc>
  <rcc rId="13503" sId="8">
    <oc r="B18" t="inlineStr">
      <is>
        <t>Комплекс процессных мероприятий «Развитие градостроительного регулирования в сфере жилищного строительства», в том числе:</t>
      </is>
    </oc>
    <nc r="B18"/>
  </rcc>
  <rcc rId="13504" sId="8">
    <oc r="C18" t="inlineStr">
      <is>
        <t>Всего</t>
      </is>
    </oc>
    <nc r="C18"/>
  </rcc>
  <rcc rId="13505" sId="8">
    <oc r="D18">
      <f>D20+D19</f>
    </oc>
    <nc r="D18"/>
  </rcc>
  <rcc rId="13506" sId="8">
    <oc r="E18">
      <f>E20+E19</f>
    </oc>
    <nc r="E18"/>
  </rcc>
  <rcc rId="13507" sId="8">
    <oc r="F18">
      <f>F20+F19</f>
    </oc>
    <nc r="F18"/>
  </rcc>
  <rcc rId="13508" sId="8">
    <oc r="G18">
      <f>G20+G19</f>
    </oc>
    <nc r="G18"/>
  </rcc>
  <rcc rId="13509" sId="8">
    <oc r="H18">
      <f>IFERROR(G18/D18*100,0)</f>
    </oc>
    <nc r="H18"/>
  </rcc>
  <rcc rId="13510" sId="8">
    <oc r="I18">
      <f>IFERROR(G18/E18*100,0)</f>
    </oc>
    <nc r="I18"/>
  </rcc>
  <rcc rId="13511" sId="8">
    <oc r="J18">
      <f>J20+J19</f>
    </oc>
    <nc r="J18"/>
  </rcc>
  <rcc rId="13512" sId="8">
    <oc r="K18">
      <f>K20+K19</f>
    </oc>
    <nc r="K18"/>
  </rcc>
  <rcc rId="13513" sId="8">
    <oc r="L18">
      <f>L20+L19</f>
    </oc>
    <nc r="L18"/>
  </rcc>
  <rcc rId="13514" sId="8">
    <oc r="M18">
      <f>M20+M19</f>
    </oc>
    <nc r="M18"/>
  </rcc>
  <rcc rId="13515" sId="8">
    <oc r="N18">
      <f>N20+N19</f>
    </oc>
    <nc r="N18"/>
  </rcc>
  <rcc rId="13516" sId="8">
    <oc r="O18">
      <f>O20+O19</f>
    </oc>
    <nc r="O18"/>
  </rcc>
  <rcc rId="13517" sId="8">
    <oc r="P18">
      <f>P20+P19</f>
    </oc>
    <nc r="P18"/>
  </rcc>
  <rcc rId="13518" sId="8">
    <oc r="Q18">
      <f>Q20+Q19</f>
    </oc>
    <nc r="Q18"/>
  </rcc>
  <rcc rId="13519" sId="8">
    <oc r="R18">
      <f>R20+R19</f>
    </oc>
    <nc r="R18"/>
  </rcc>
  <rcc rId="13520" sId="8">
    <oc r="S18">
      <f>S20+S19</f>
    </oc>
    <nc r="S18"/>
  </rcc>
  <rcc rId="13521" sId="8">
    <oc r="T18">
      <f>T20+T19</f>
    </oc>
    <nc r="T18"/>
  </rcc>
  <rcc rId="13522" sId="8">
    <oc r="U18">
      <f>U20+U19</f>
    </oc>
    <nc r="U18"/>
  </rcc>
  <rcc rId="13523" sId="8">
    <oc r="V18">
      <f>V20+V19</f>
    </oc>
    <nc r="V18"/>
  </rcc>
  <rcc rId="13524" sId="8">
    <oc r="W18">
      <f>W20+W19</f>
    </oc>
    <nc r="W18"/>
  </rcc>
  <rcc rId="13525" sId="8">
    <oc r="X18">
      <f>X20+X19</f>
    </oc>
    <nc r="X18"/>
  </rcc>
  <rcc rId="13526" sId="8">
    <oc r="Y18">
      <f>Y20+Y19</f>
    </oc>
    <nc r="Y18"/>
  </rcc>
  <rcc rId="13527" sId="8">
    <oc r="Z18">
      <f>Z20+Z19</f>
    </oc>
    <nc r="Z18"/>
  </rcc>
  <rcc rId="13528" sId="8">
    <oc r="AA18">
      <f>AA20+AA19</f>
    </oc>
    <nc r="AA18"/>
  </rcc>
  <rcc rId="13529" sId="8">
    <oc r="AB18">
      <f>AB20+AB19</f>
    </oc>
    <nc r="AB18"/>
  </rcc>
  <rcc rId="13530" sId="8">
    <oc r="AC18">
      <f>AC20+AC19</f>
    </oc>
    <nc r="AC18"/>
  </rcc>
  <rcc rId="13531" sId="8">
    <oc r="AD18">
      <f>AD20+AD19</f>
    </oc>
    <nc r="AD18"/>
  </rcc>
  <rcc rId="13532" sId="8">
    <oc r="AE18">
      <f>AE20+AE19</f>
    </oc>
    <nc r="AE18"/>
  </rcc>
  <rcc rId="13533" sId="8">
    <oc r="AF18">
      <f>AF20+AF19</f>
    </oc>
    <nc r="AF18"/>
  </rcc>
  <rcc rId="13534" sId="8">
    <oc r="AG18">
      <f>AG20+AG19</f>
    </oc>
    <nc r="AG18"/>
  </rcc>
  <rcc rId="13535" sId="8">
    <oc r="C19" t="inlineStr">
      <is>
        <t>бюджет автономного округа</t>
      </is>
    </oc>
    <nc r="C19"/>
  </rcc>
  <rcc rId="13536" sId="8">
    <oc r="D19">
      <f>SUM(J19,L19,N19,P19,R19,T19,V19,X19,Z19,AB19,AD19,AF19)</f>
    </oc>
    <nc r="D19"/>
  </rcc>
  <rcc rId="13537" sId="8">
    <oc r="E19">
      <f>J19+L19+N19+P19</f>
    </oc>
    <nc r="E19"/>
  </rcc>
  <rcc rId="13538" sId="8">
    <oc r="F19">
      <f>G19</f>
    </oc>
    <nc r="F19"/>
  </rcc>
  <rcc rId="13539" sId="8">
    <oc r="G19">
      <f>SUM(K19,M19,O19,Q19,S19,U19,W19,Y19,AA19,AC19,AE19,AG19)</f>
    </oc>
    <nc r="G19"/>
  </rcc>
  <rcc rId="13540" sId="8">
    <oc r="H19">
      <f>IFERROR(G19/D19*100,0)</f>
    </oc>
    <nc r="H19"/>
  </rcc>
  <rcc rId="13541" sId="8">
    <oc r="I19">
      <f>IFERROR(G19/E19*100,0)</f>
    </oc>
    <nc r="I19"/>
  </rcc>
  <rcc rId="13542" sId="8">
    <oc r="J19">
      <f>J22+J25+J28</f>
    </oc>
    <nc r="J19"/>
  </rcc>
  <rcc rId="13543" sId="8">
    <oc r="K19">
      <f>K22+K25+K28</f>
    </oc>
    <nc r="K19"/>
  </rcc>
  <rcc rId="13544" sId="8">
    <oc r="L19">
      <f>L22+L25+L28</f>
    </oc>
    <nc r="L19"/>
  </rcc>
  <rcc rId="13545" sId="8">
    <oc r="M19">
      <f>M22+M25+M28</f>
    </oc>
    <nc r="M19"/>
  </rcc>
  <rcc rId="13546" sId="8">
    <oc r="N19">
      <f>N22+N25+N28</f>
    </oc>
    <nc r="N19"/>
  </rcc>
  <rcc rId="13547" sId="8">
    <oc r="O19">
      <f>O22+O25+O28</f>
    </oc>
    <nc r="O19"/>
  </rcc>
  <rcc rId="13548" sId="8">
    <oc r="P19">
      <f>P22+P25+P28</f>
    </oc>
    <nc r="P19"/>
  </rcc>
  <rcc rId="13549" sId="8">
    <oc r="Q19">
      <f>Q22+Q25+Q28</f>
    </oc>
    <nc r="Q19"/>
  </rcc>
  <rcc rId="13550" sId="8">
    <oc r="R19">
      <f>R22+R25+R28</f>
    </oc>
    <nc r="R19"/>
  </rcc>
  <rcc rId="13551" sId="8">
    <oc r="S19">
      <f>S22+S25+S28</f>
    </oc>
    <nc r="S19"/>
  </rcc>
  <rcc rId="13552" sId="8">
    <oc r="T19">
      <f>T22+T25+T28</f>
    </oc>
    <nc r="T19"/>
  </rcc>
  <rcc rId="13553" sId="8">
    <oc r="U19">
      <f>U22+U25+U28</f>
    </oc>
    <nc r="U19"/>
  </rcc>
  <rcc rId="13554" sId="8">
    <oc r="V19">
      <f>V22+V25+V28</f>
    </oc>
    <nc r="V19"/>
  </rcc>
  <rcc rId="13555" sId="8">
    <oc r="W19">
      <f>W22+W25+W28</f>
    </oc>
    <nc r="W19"/>
  </rcc>
  <rcc rId="13556" sId="8">
    <oc r="X19">
      <f>X22+X25+X28</f>
    </oc>
    <nc r="X19"/>
  </rcc>
  <rcc rId="13557" sId="8">
    <oc r="Y19">
      <f>Y22+Y25+Y28</f>
    </oc>
    <nc r="Y19"/>
  </rcc>
  <rcc rId="13558" sId="8">
    <oc r="Z19">
      <f>Z22+Z25+Z28</f>
    </oc>
    <nc r="Z19"/>
  </rcc>
  <rcc rId="13559" sId="8">
    <oc r="AA19">
      <f>AA22+AA25+AA28</f>
    </oc>
    <nc r="AA19"/>
  </rcc>
  <rcc rId="13560" sId="8">
    <oc r="AB19">
      <f>AB22+AB25+AB28</f>
    </oc>
    <nc r="AB19"/>
  </rcc>
  <rcc rId="13561" sId="8">
    <oc r="AC19">
      <f>AC22+AC25+AC28</f>
    </oc>
    <nc r="AC19"/>
  </rcc>
  <rcc rId="13562" sId="8">
    <oc r="AD19">
      <f>AD22+AD25+AD28</f>
    </oc>
    <nc r="AD19"/>
  </rcc>
  <rcc rId="13563" sId="8">
    <oc r="AE19">
      <f>AE22+AE25+AE28</f>
    </oc>
    <nc r="AE19"/>
  </rcc>
  <rcc rId="13564" sId="8">
    <oc r="AF19">
      <f>AF22+AF25+AF28</f>
    </oc>
    <nc r="AF19"/>
  </rcc>
  <rcc rId="13565" sId="8">
    <oc r="AG19">
      <f>AG22+AG25+AG28</f>
    </oc>
    <nc r="AG19"/>
  </rcc>
  <rcc rId="13566" sId="8">
    <oc r="C20" t="inlineStr">
      <is>
        <t>бюджет города Когалыма</t>
      </is>
    </oc>
    <nc r="C20"/>
  </rcc>
  <rcc rId="13567" sId="8">
    <oc r="D20">
      <f>SUM(J20,L20,N20,P20,R20,T20,V20,X20,Z20,AB20,AD20,AF20)</f>
    </oc>
    <nc r="D20"/>
  </rcc>
  <rcc rId="13568" sId="8">
    <oc r="E20">
      <f>J20+L20+N20+P20</f>
    </oc>
    <nc r="E20"/>
  </rcc>
  <rcc rId="13569" sId="8">
    <oc r="F20">
      <f>G20</f>
    </oc>
    <nc r="F20"/>
  </rcc>
  <rcc rId="13570" sId="8">
    <oc r="G20">
      <f>SUM(K20,M20,O20,Q20,S20,U20,W20,Y20,AA20,AC20,AE20,AG20)</f>
    </oc>
    <nc r="G20"/>
  </rcc>
  <rcc rId="13571" sId="8">
    <oc r="H20">
      <f>IFERROR(G20/D20*100,0)</f>
    </oc>
    <nc r="H20"/>
  </rcc>
  <rcc rId="13572" sId="8">
    <oc r="I20">
      <f>IFERROR(G20/E20*100,0)</f>
    </oc>
    <nc r="I20"/>
  </rcc>
  <rcc rId="13573" sId="8">
    <oc r="J20">
      <f>J23+J26+J29</f>
    </oc>
    <nc r="J20"/>
  </rcc>
  <rcc rId="13574" sId="8">
    <oc r="K20">
      <f>K23+K26+K29</f>
    </oc>
    <nc r="K20"/>
  </rcc>
  <rcc rId="13575" sId="8">
    <oc r="L20">
      <f>L23+L26+L29</f>
    </oc>
    <nc r="L20"/>
  </rcc>
  <rcc rId="13576" sId="8">
    <oc r="M20">
      <f>M23+M26+M29</f>
    </oc>
    <nc r="M20"/>
  </rcc>
  <rcc rId="13577" sId="8">
    <oc r="N20">
      <f>N23+N26+N29</f>
    </oc>
    <nc r="N20"/>
  </rcc>
  <rcc rId="13578" sId="8">
    <oc r="O20">
      <f>O23+O26+O29</f>
    </oc>
    <nc r="O20"/>
  </rcc>
  <rcc rId="13579" sId="8">
    <oc r="P20">
      <f>P23+P26+P29</f>
    </oc>
    <nc r="P20"/>
  </rcc>
  <rcc rId="13580" sId="8">
    <oc r="Q20">
      <f>Q23+Q26+Q29</f>
    </oc>
    <nc r="Q20"/>
  </rcc>
  <rcc rId="13581" sId="8">
    <oc r="R20">
      <f>R23+R26+R29</f>
    </oc>
    <nc r="R20"/>
  </rcc>
  <rcc rId="13582" sId="8">
    <oc r="S20">
      <f>S23+S26+S29</f>
    </oc>
    <nc r="S20"/>
  </rcc>
  <rcc rId="13583" sId="8">
    <oc r="T20">
      <f>T23+T26+T29</f>
    </oc>
    <nc r="T20"/>
  </rcc>
  <rcc rId="13584" sId="8">
    <oc r="U20">
      <f>U23+U26+U29</f>
    </oc>
    <nc r="U20"/>
  </rcc>
  <rcc rId="13585" sId="8">
    <oc r="V20">
      <f>V23+V26+V29</f>
    </oc>
    <nc r="V20"/>
  </rcc>
  <rcc rId="13586" sId="8">
    <oc r="W20">
      <f>W23+W26+W29</f>
    </oc>
    <nc r="W20"/>
  </rcc>
  <rcc rId="13587" sId="8">
    <oc r="X20">
      <f>X23+X26+X29</f>
    </oc>
    <nc r="X20"/>
  </rcc>
  <rcc rId="13588" sId="8">
    <oc r="Y20">
      <f>Y23+Y26+Y29</f>
    </oc>
    <nc r="Y20"/>
  </rcc>
  <rcc rId="13589" sId="8">
    <oc r="Z20">
      <f>Z23+Z26+Z29</f>
    </oc>
    <nc r="Z20"/>
  </rcc>
  <rcc rId="13590" sId="8">
    <oc r="AA20">
      <f>AA23+AA26+AA29</f>
    </oc>
    <nc r="AA20"/>
  </rcc>
  <rcc rId="13591" sId="8">
    <oc r="AB20">
      <f>AB23+AB26+AB29</f>
    </oc>
    <nc r="AB20"/>
  </rcc>
  <rcc rId="13592" sId="8">
    <oc r="AC20">
      <f>AC23+AC26+AC29</f>
    </oc>
    <nc r="AC20"/>
  </rcc>
  <rcc rId="13593" sId="8">
    <oc r="AD20">
      <f>AD23+AD26+AD29</f>
    </oc>
    <nc r="AD20"/>
  </rcc>
  <rcc rId="13594" sId="8">
    <oc r="AE20">
      <f>AE23+AE26+AE29</f>
    </oc>
    <nc r="AE20"/>
  </rcc>
  <rcc rId="13595" sId="8">
    <oc r="AF20">
      <f>AF23+AF26+AF29</f>
    </oc>
    <nc r="AF20"/>
  </rcc>
  <rcc rId="13596" sId="8">
    <oc r="AG20">
      <f>AG23+AG26+AG29</f>
    </oc>
    <nc r="AG20"/>
  </rcc>
  <rcc rId="13597" sId="8">
    <oc r="B21" t="inlineStr">
      <is>
        <t xml:space="preserve">Мероприятие (результат) «Разработка (актуализация) документации в области градостроительной деятельности» </t>
      </is>
    </oc>
    <nc r="B21"/>
  </rcc>
  <rcc rId="13598" sId="8">
    <oc r="C21" t="inlineStr">
      <is>
        <t>Всего</t>
      </is>
    </oc>
    <nc r="C21"/>
  </rcc>
  <rcc rId="13599" sId="8">
    <oc r="D21">
      <f>D23+D22</f>
    </oc>
    <nc r="D21"/>
  </rcc>
  <rcc rId="13600" sId="8">
    <oc r="E21">
      <f>E23+E22</f>
    </oc>
    <nc r="E21"/>
  </rcc>
  <rcc rId="13601" sId="8">
    <oc r="F21">
      <f>F23+F22</f>
    </oc>
    <nc r="F21"/>
  </rcc>
  <rcc rId="13602" sId="8">
    <oc r="G21">
      <f>G23+G22</f>
    </oc>
    <nc r="G21"/>
  </rcc>
  <rcc rId="13603" sId="8">
    <oc r="H21">
      <f>IFERROR(G21/D21*100,0)</f>
    </oc>
    <nc r="H21"/>
  </rcc>
  <rcc rId="13604" sId="8">
    <oc r="I21">
      <f>IFERROR(G21/E21*100,0)</f>
    </oc>
    <nc r="I21"/>
  </rcc>
  <rcc rId="13605" sId="8">
    <oc r="J21">
      <f>J23+J22</f>
    </oc>
    <nc r="J21"/>
  </rcc>
  <rcc rId="13606" sId="8">
    <oc r="K21">
      <f>K23+K22</f>
    </oc>
    <nc r="K21"/>
  </rcc>
  <rcc rId="13607" sId="8">
    <oc r="L21">
      <f>L23+L22</f>
    </oc>
    <nc r="L21"/>
  </rcc>
  <rcc rId="13608" sId="8">
    <oc r="M21">
      <f>M23+M22</f>
    </oc>
    <nc r="M21"/>
  </rcc>
  <rcc rId="13609" sId="8">
    <oc r="N21">
      <f>N23+N22</f>
    </oc>
    <nc r="N21"/>
  </rcc>
  <rcc rId="13610" sId="8">
    <oc r="O21">
      <f>O23+O22</f>
    </oc>
    <nc r="O21"/>
  </rcc>
  <rcc rId="13611" sId="8">
    <oc r="P21">
      <f>P23+P22</f>
    </oc>
    <nc r="P21"/>
  </rcc>
  <rcc rId="13612" sId="8">
    <oc r="Q21">
      <f>Q23+Q22</f>
    </oc>
    <nc r="Q21"/>
  </rcc>
  <rcc rId="13613" sId="8">
    <oc r="R21">
      <f>R23+R22</f>
    </oc>
    <nc r="R21"/>
  </rcc>
  <rcc rId="13614" sId="8">
    <oc r="S21">
      <f>S23+S22</f>
    </oc>
    <nc r="S21"/>
  </rcc>
  <rcc rId="13615" sId="8">
    <oc r="T21">
      <f>T23+T22</f>
    </oc>
    <nc r="T21"/>
  </rcc>
  <rcc rId="13616" sId="8">
    <oc r="U21">
      <f>U23+U22</f>
    </oc>
    <nc r="U21"/>
  </rcc>
  <rcc rId="13617" sId="8">
    <oc r="V21">
      <f>V23+V22</f>
    </oc>
    <nc r="V21"/>
  </rcc>
  <rcc rId="13618" sId="8">
    <oc r="W21">
      <f>W23+W22</f>
    </oc>
    <nc r="W21"/>
  </rcc>
  <rcc rId="13619" sId="8">
    <oc r="X21">
      <f>X23+X22</f>
    </oc>
    <nc r="X21"/>
  </rcc>
  <rcc rId="13620" sId="8">
    <oc r="Y21">
      <f>Y23+Y22</f>
    </oc>
    <nc r="Y21"/>
  </rcc>
  <rcc rId="13621" sId="8">
    <oc r="Z21">
      <f>Z23+Z22</f>
    </oc>
    <nc r="Z21"/>
  </rcc>
  <rcc rId="13622" sId="8">
    <oc r="AA21">
      <f>AA23+AA22</f>
    </oc>
    <nc r="AA21"/>
  </rcc>
  <rcc rId="13623" sId="8">
    <oc r="AB21">
      <f>AB23+AB22</f>
    </oc>
    <nc r="AB21"/>
  </rcc>
  <rcc rId="13624" sId="8">
    <oc r="AC21">
      <f>AC23+AC22</f>
    </oc>
    <nc r="AC21"/>
  </rcc>
  <rcc rId="13625" sId="8">
    <oc r="AD21">
      <f>AD23+AD22</f>
    </oc>
    <nc r="AD21"/>
  </rcc>
  <rcc rId="13626" sId="8">
    <oc r="AE21">
      <f>AE23+AE22</f>
    </oc>
    <nc r="AE21"/>
  </rcc>
  <rcc rId="13627" sId="8">
    <oc r="AF21">
      <f>AF23+AF22</f>
    </oc>
    <nc r="AF21"/>
  </rcc>
  <rcc rId="13628" sId="8">
    <oc r="AG21">
      <f>AG23+AG22</f>
    </oc>
    <nc r="AG21"/>
  </rcc>
  <rcc rId="13629" sId="8">
    <oc r="AH21" t="inlineStr">
      <is>
        <t>ОАиГ</t>
      </is>
    </oc>
    <nc r="AH21"/>
  </rcc>
  <rcc rId="13630" sId="8">
    <oc r="C22" t="inlineStr">
      <is>
        <t>бюджет автономного округа</t>
      </is>
    </oc>
    <nc r="C22"/>
  </rcc>
  <rcc rId="13631" sId="8">
    <oc r="D22">
      <f>SUM(J22,L22,N22,P22,R22,T22,V22,X22,Z22,AB22,AD22,AF22)</f>
    </oc>
    <nc r="D22"/>
  </rcc>
  <rcc rId="13632" sId="8">
    <oc r="E22">
      <f>J22+L22+N22+P22</f>
    </oc>
    <nc r="E22"/>
  </rcc>
  <rcc rId="13633" sId="8">
    <oc r="F22">
      <f>G22</f>
    </oc>
    <nc r="F22"/>
  </rcc>
  <rcc rId="13634" sId="8">
    <oc r="G22">
      <f>SUM(K22,M22,O22,Q22,S22,U22,W22,Y22,AA22,AC22,AE22,AG22)</f>
    </oc>
    <nc r="G22"/>
  </rcc>
  <rcc rId="13635" sId="8">
    <oc r="H22">
      <f>IFERROR(G22/D22*100,0)</f>
    </oc>
    <nc r="H22"/>
  </rcc>
  <rcc rId="13636" sId="8">
    <oc r="I22">
      <f>IFERROR(G22/E22*100,0)</f>
    </oc>
    <nc r="I22"/>
  </rcc>
  <rcc rId="13637" sId="8" numFmtId="4">
    <oc r="J22">
      <v>0</v>
    </oc>
    <nc r="J22"/>
  </rcc>
  <rcc rId="13638" sId="8" numFmtId="4">
    <oc r="K22">
      <v>0</v>
    </oc>
    <nc r="K22"/>
  </rcc>
  <rcc rId="13639" sId="8" numFmtId="4">
    <oc r="L22">
      <v>0</v>
    </oc>
    <nc r="L22"/>
  </rcc>
  <rcc rId="13640" sId="8" numFmtId="4">
    <oc r="M22">
      <v>0</v>
    </oc>
    <nc r="M22"/>
  </rcc>
  <rcc rId="13641" sId="8" numFmtId="4">
    <oc r="N22">
      <v>0</v>
    </oc>
    <nc r="N22"/>
  </rcc>
  <rcc rId="13642" sId="8" numFmtId="4">
    <oc r="O22">
      <v>0</v>
    </oc>
    <nc r="O22"/>
  </rcc>
  <rcc rId="13643" sId="8" numFmtId="4">
    <oc r="P22">
      <v>0</v>
    </oc>
    <nc r="P22"/>
  </rcc>
  <rcc rId="13644" sId="8" numFmtId="4">
    <oc r="Q22">
      <v>0</v>
    </oc>
    <nc r="Q22"/>
  </rcc>
  <rcc rId="13645" sId="8" numFmtId="4">
    <oc r="R22">
      <v>0</v>
    </oc>
    <nc r="R22"/>
  </rcc>
  <rcc rId="13646" sId="8" numFmtId="4">
    <oc r="S22">
      <v>0</v>
    </oc>
    <nc r="S22"/>
  </rcc>
  <rcc rId="13647" sId="8" numFmtId="4">
    <oc r="T22">
      <v>0</v>
    </oc>
    <nc r="T22"/>
  </rcc>
  <rcc rId="13648" sId="8" numFmtId="4">
    <oc r="U22">
      <v>0</v>
    </oc>
    <nc r="U22"/>
  </rcc>
  <rcc rId="13649" sId="8" numFmtId="4">
    <oc r="V22">
      <v>0</v>
    </oc>
    <nc r="V22"/>
  </rcc>
  <rcc rId="13650" sId="8" numFmtId="4">
    <oc r="W22">
      <v>0</v>
    </oc>
    <nc r="W22"/>
  </rcc>
  <rcc rId="13651" sId="8" numFmtId="4">
    <oc r="X22">
      <v>0</v>
    </oc>
    <nc r="X22"/>
  </rcc>
  <rcc rId="13652" sId="8" numFmtId="4">
    <oc r="Y22">
      <v>0</v>
    </oc>
    <nc r="Y22"/>
  </rcc>
  <rcc rId="13653" sId="8" numFmtId="4">
    <oc r="Z22">
      <v>0</v>
    </oc>
    <nc r="Z22"/>
  </rcc>
  <rcc rId="13654" sId="8" numFmtId="4">
    <oc r="AA22">
      <v>0</v>
    </oc>
    <nc r="AA22"/>
  </rcc>
  <rcc rId="13655" sId="8" numFmtId="4">
    <oc r="AB22">
      <v>4297.6000000000004</v>
    </oc>
    <nc r="AB22"/>
  </rcc>
  <rcc rId="13656" sId="8" numFmtId="4">
    <oc r="AC22">
      <v>0</v>
    </oc>
    <nc r="AC22"/>
  </rcc>
  <rcc rId="13657" sId="8" numFmtId="4">
    <oc r="AD22">
      <v>0</v>
    </oc>
    <nc r="AD22"/>
  </rcc>
  <rcc rId="13658" sId="8" numFmtId="4">
    <oc r="AE22">
      <v>0</v>
    </oc>
    <nc r="AE22"/>
  </rcc>
  <rcc rId="13659" sId="8" numFmtId="4">
    <oc r="AF22">
      <v>0</v>
    </oc>
    <nc r="AF22"/>
  </rcc>
  <rcc rId="13660" sId="8" numFmtId="4">
    <oc r="AG22">
      <v>0</v>
    </oc>
    <nc r="AG22"/>
  </rcc>
  <rcc rId="13661" sId="8">
    <oc r="C23" t="inlineStr">
      <is>
        <t>бюджет города Когалыма</t>
      </is>
    </oc>
    <nc r="C23"/>
  </rcc>
  <rcc rId="13662" sId="8">
    <oc r="D23">
      <f>SUM(J23,L23,N23,P23,R23,T23,V23,X23,Z23,AB23,AD23,AF23)</f>
    </oc>
    <nc r="D23"/>
  </rcc>
  <rcc rId="13663" sId="8">
    <oc r="E23">
      <f>J23+L23+N23+P23</f>
    </oc>
    <nc r="E23"/>
  </rcc>
  <rcc rId="13664" sId="8">
    <oc r="F23">
      <f>G23</f>
    </oc>
    <nc r="F23"/>
  </rcc>
  <rcc rId="13665" sId="8">
    <oc r="G23">
      <f>SUM(K23,M23,O23,Q23,S23,U23,W23,Y23,AA23,AC23,AE23,AG23)</f>
    </oc>
    <nc r="G23"/>
  </rcc>
  <rcc rId="13666" sId="8">
    <oc r="H23">
      <f>IFERROR(G23/D23*100,0)</f>
    </oc>
    <nc r="H23"/>
  </rcc>
  <rcc rId="13667" sId="8">
    <oc r="I23">
      <f>IFERROR(G23/E23*100,0)</f>
    </oc>
    <nc r="I23"/>
  </rcc>
  <rcc rId="13668" sId="8" numFmtId="4">
    <oc r="J23">
      <v>0</v>
    </oc>
    <nc r="J23"/>
  </rcc>
  <rcc rId="13669" sId="8" numFmtId="4">
    <oc r="K23">
      <v>0</v>
    </oc>
    <nc r="K23"/>
  </rcc>
  <rcc rId="13670" sId="8" numFmtId="4">
    <oc r="L23">
      <v>0</v>
    </oc>
    <nc r="L23"/>
  </rcc>
  <rcc rId="13671" sId="8" numFmtId="4">
    <oc r="M23">
      <v>0</v>
    </oc>
    <nc r="M23"/>
  </rcc>
  <rcc rId="13672" sId="8" numFmtId="4">
    <oc r="N23">
      <v>0</v>
    </oc>
    <nc r="N23"/>
  </rcc>
  <rcc rId="13673" sId="8" numFmtId="4">
    <oc r="O23">
      <v>0</v>
    </oc>
    <nc r="O23"/>
  </rcc>
  <rcc rId="13674" sId="8" numFmtId="4">
    <oc r="P23">
      <v>0</v>
    </oc>
    <nc r="P23"/>
  </rcc>
  <rcc rId="13675" sId="8" numFmtId="4">
    <oc r="Q23">
      <v>0</v>
    </oc>
    <nc r="Q23"/>
  </rcc>
  <rcc rId="13676" sId="8" numFmtId="4">
    <oc r="R23">
      <v>0</v>
    </oc>
    <nc r="R23"/>
  </rcc>
  <rcc rId="13677" sId="8" numFmtId="4">
    <oc r="S23">
      <v>0</v>
    </oc>
    <nc r="S23"/>
  </rcc>
  <rcc rId="13678" sId="8" numFmtId="4">
    <oc r="T23">
      <v>0</v>
    </oc>
    <nc r="T23"/>
  </rcc>
  <rcc rId="13679" sId="8" numFmtId="4">
    <oc r="U23">
      <v>0</v>
    </oc>
    <nc r="U23"/>
  </rcc>
  <rcc rId="13680" sId="8" numFmtId="4">
    <oc r="V23">
      <v>0</v>
    </oc>
    <nc r="V23"/>
  </rcc>
  <rcc rId="13681" sId="8" numFmtId="4">
    <oc r="W23">
      <v>0</v>
    </oc>
    <nc r="W23"/>
  </rcc>
  <rcc rId="13682" sId="8" numFmtId="4">
    <oc r="X23">
      <v>0</v>
    </oc>
    <nc r="X23"/>
  </rcc>
  <rcc rId="13683" sId="8" numFmtId="4">
    <oc r="Y23">
      <v>0</v>
    </oc>
    <nc r="Y23"/>
  </rcc>
  <rcc rId="13684" sId="8" numFmtId="4">
    <oc r="Z23">
      <v>0</v>
    </oc>
    <nc r="Z23"/>
  </rcc>
  <rcc rId="13685" sId="8" numFmtId="4">
    <oc r="AA23">
      <v>0</v>
    </oc>
    <nc r="AA23"/>
  </rcc>
  <rcc rId="13686" sId="8" numFmtId="4">
    <oc r="AB23">
      <v>425.1</v>
    </oc>
    <nc r="AB23"/>
  </rcc>
  <rcc rId="13687" sId="8" numFmtId="4">
    <oc r="AC23">
      <v>0</v>
    </oc>
    <nc r="AC23"/>
  </rcc>
  <rcc rId="13688" sId="8" numFmtId="4">
    <oc r="AD23">
      <v>0</v>
    </oc>
    <nc r="AD23"/>
  </rcc>
  <rcc rId="13689" sId="8" numFmtId="4">
    <oc r="AE23">
      <v>0</v>
    </oc>
    <nc r="AE23"/>
  </rcc>
  <rcc rId="13690" sId="8" numFmtId="4">
    <oc r="AF23">
      <v>950</v>
    </oc>
    <nc r="AF23"/>
  </rcc>
  <rcc rId="13691" sId="8" numFmtId="4">
    <oc r="AG23">
      <v>0</v>
    </oc>
    <nc r="AG23"/>
  </rcc>
  <rcc rId="13692" sId="8">
    <oc r="B24" t="inlineStr">
      <is>
        <t>Мероприятие (результат) «Приобретены жилые помещения и осуществлены выплаты гражданам, в чьей собственности находятся жилые помещения, входящие в аварийный жилищный фонд»</t>
      </is>
    </oc>
    <nc r="B24"/>
  </rcc>
  <rcc rId="13693" sId="8">
    <oc r="C24" t="inlineStr">
      <is>
        <t>Всего</t>
      </is>
    </oc>
    <nc r="C24"/>
  </rcc>
  <rcc rId="13694" sId="8">
    <oc r="D24">
      <f>D26+D25</f>
    </oc>
    <nc r="D24"/>
  </rcc>
  <rcc rId="13695" sId="8">
    <oc r="E24">
      <f>E26+E25</f>
    </oc>
    <nc r="E24"/>
  </rcc>
  <rcc rId="13696" sId="8">
    <oc r="F24">
      <f>F26+F25</f>
    </oc>
    <nc r="F24"/>
  </rcc>
  <rcc rId="13697" sId="8">
    <oc r="G24">
      <f>G26+G25</f>
    </oc>
    <nc r="G24"/>
  </rcc>
  <rcc rId="13698" sId="8">
    <oc r="H24">
      <f>IFERROR(G24/D24*100,0)</f>
    </oc>
    <nc r="H24"/>
  </rcc>
  <rcc rId="13699" sId="8">
    <oc r="I24">
      <f>IFERROR(G24/E24*100,0)</f>
    </oc>
    <nc r="I24"/>
  </rcc>
  <rcc rId="13700" sId="8">
    <oc r="J24">
      <f>J26+J25</f>
    </oc>
    <nc r="J24"/>
  </rcc>
  <rcc rId="13701" sId="8">
    <oc r="K24">
      <f>K26+K25</f>
    </oc>
    <nc r="K24"/>
  </rcc>
  <rcc rId="13702" sId="8">
    <oc r="L24">
      <f>L26+L25</f>
    </oc>
    <nc r="L24"/>
  </rcc>
  <rcc rId="13703" sId="8">
    <oc r="M24">
      <f>M26+M25</f>
    </oc>
    <nc r="M24"/>
  </rcc>
  <rcc rId="13704" sId="8">
    <oc r="N24">
      <f>N26+N25</f>
    </oc>
    <nc r="N24"/>
  </rcc>
  <rcc rId="13705" sId="8">
    <oc r="O24">
      <f>O26+O25</f>
    </oc>
    <nc r="O24"/>
  </rcc>
  <rcc rId="13706" sId="8">
    <oc r="P24">
      <f>P26+P25</f>
    </oc>
    <nc r="P24"/>
  </rcc>
  <rcc rId="13707" sId="8">
    <oc r="Q24">
      <f>Q26+Q25</f>
    </oc>
    <nc r="Q24"/>
  </rcc>
  <rcc rId="13708" sId="8">
    <oc r="R24">
      <f>R26+R25</f>
    </oc>
    <nc r="R24"/>
  </rcc>
  <rcc rId="13709" sId="8">
    <oc r="S24">
      <f>S26+S25</f>
    </oc>
    <nc r="S24"/>
  </rcc>
  <rcc rId="13710" sId="8">
    <oc r="T24">
      <f>T26+T25</f>
    </oc>
    <nc r="T24"/>
  </rcc>
  <rcc rId="13711" sId="8">
    <oc r="U24">
      <f>U26+U25</f>
    </oc>
    <nc r="U24"/>
  </rcc>
  <rcc rId="13712" sId="8">
    <oc r="V24">
      <f>V26+V25</f>
    </oc>
    <nc r="V24"/>
  </rcc>
  <rcc rId="13713" sId="8">
    <oc r="W24">
      <f>W26+W25</f>
    </oc>
    <nc r="W24"/>
  </rcc>
  <rcc rId="13714" sId="8">
    <oc r="X24">
      <f>X26+X25</f>
    </oc>
    <nc r="X24"/>
  </rcc>
  <rcc rId="13715" sId="8">
    <oc r="Y24">
      <f>Y26+Y25</f>
    </oc>
    <nc r="Y24"/>
  </rcc>
  <rcc rId="13716" sId="8">
    <oc r="Z24">
      <f>Z26+Z25</f>
    </oc>
    <nc r="Z24"/>
  </rcc>
  <rcc rId="13717" sId="8">
    <oc r="AA24">
      <f>AA26+AA25</f>
    </oc>
    <nc r="AA24"/>
  </rcc>
  <rcc rId="13718" sId="8">
    <oc r="AB24">
      <f>AB26+AB25</f>
    </oc>
    <nc r="AB24"/>
  </rcc>
  <rcc rId="13719" sId="8">
    <oc r="AC24">
      <f>AC26+AC25</f>
    </oc>
    <nc r="AC24"/>
  </rcc>
  <rcc rId="13720" sId="8">
    <oc r="AD24">
      <f>AD26+AD25</f>
    </oc>
    <nc r="AD24"/>
  </rcc>
  <rcc rId="13721" sId="8">
    <oc r="AE24">
      <f>AE26+AE25</f>
    </oc>
    <nc r="AE24"/>
  </rcc>
  <rcc rId="13722" sId="8">
    <oc r="AF24">
      <f>AF26+AF25</f>
    </oc>
    <nc r="AF24"/>
  </rcc>
  <rcc rId="13723" sId="8">
    <oc r="AG24">
      <f>AG26+AG25</f>
    </oc>
    <nc r="AG24"/>
  </rcc>
  <rcc rId="13724" sId="8">
    <oc r="AH24" t="inlineStr">
      <is>
        <t>КУМИ</t>
      </is>
    </oc>
    <nc r="AH24"/>
  </rcc>
  <rcc rId="13725" sId="8">
    <oc r="C25" t="inlineStr">
      <is>
        <t>бюджет автономного округа</t>
      </is>
    </oc>
    <nc r="C25"/>
  </rcc>
  <rcc rId="13726" sId="8">
    <oc r="D25">
      <f>SUM(J25,L25,N25,P25,R25,T25,V25,X25,Z25,AB25,AD25,AF25)</f>
    </oc>
    <nc r="D25"/>
  </rcc>
  <rcc rId="13727" sId="8">
    <oc r="E25">
      <f>J25+L25+N25+P25</f>
    </oc>
    <nc r="E25"/>
  </rcc>
  <rcc rId="13728" sId="8">
    <oc r="F25">
      <f>G25</f>
    </oc>
    <nc r="F25"/>
  </rcc>
  <rcc rId="13729" sId="8">
    <oc r="G25">
      <f>SUM(K25,M25,O25,Q25,S25,U25,W25,Y25,AA25,AC25,AE25,AG25)</f>
    </oc>
    <nc r="G25"/>
  </rcc>
  <rcc rId="13730" sId="8">
    <oc r="H25">
      <f>IFERROR(G25/D25*100,0)</f>
    </oc>
    <nc r="H25"/>
  </rcc>
  <rcc rId="13731" sId="8">
    <oc r="I25">
      <f>IFERROR(G25/E25*100,0)</f>
    </oc>
    <nc r="I25"/>
  </rcc>
  <rcc rId="13732" sId="8" numFmtId="4">
    <oc r="J25">
      <v>0</v>
    </oc>
    <nc r="J25"/>
  </rcc>
  <rcc rId="13733" sId="8" numFmtId="4">
    <oc r="K25">
      <v>0</v>
    </oc>
    <nc r="K25"/>
  </rcc>
  <rcc rId="13734" sId="8" numFmtId="4">
    <oc r="L25">
      <v>0</v>
    </oc>
    <nc r="L25"/>
  </rcc>
  <rcc rId="13735" sId="8" numFmtId="4">
    <oc r="M25">
      <v>0</v>
    </oc>
    <nc r="M25"/>
  </rcc>
  <rcc rId="13736" sId="8" numFmtId="4">
    <oc r="N25">
      <v>0</v>
    </oc>
    <nc r="N25"/>
  </rcc>
  <rcc rId="13737" sId="8" numFmtId="4">
    <oc r="O25">
      <v>0</v>
    </oc>
    <nc r="O25"/>
  </rcc>
  <rcc rId="13738" sId="8" numFmtId="4">
    <oc r="P25">
      <v>0</v>
    </oc>
    <nc r="P25"/>
  </rcc>
  <rcc rId="13739" sId="8" numFmtId="4">
    <oc r="Q25">
      <v>0</v>
    </oc>
    <nc r="Q25"/>
  </rcc>
  <rcc rId="13740" sId="8" numFmtId="4">
    <oc r="R25">
      <v>0</v>
    </oc>
    <nc r="R25"/>
  </rcc>
  <rcc rId="13741" sId="8" numFmtId="4">
    <oc r="S25">
      <v>0</v>
    </oc>
    <nc r="S25"/>
  </rcc>
  <rcc rId="13742" sId="8" numFmtId="4">
    <oc r="T25">
      <v>0</v>
    </oc>
    <nc r="T25"/>
  </rcc>
  <rcc rId="13743" sId="8" numFmtId="4">
    <oc r="U25">
      <v>0</v>
    </oc>
    <nc r="U25"/>
  </rcc>
  <rcc rId="13744" sId="8" numFmtId="4">
    <oc r="V25">
      <v>0</v>
    </oc>
    <nc r="V25"/>
  </rcc>
  <rcc rId="13745" sId="8" numFmtId="4">
    <oc r="W25">
      <v>0</v>
    </oc>
    <nc r="W25"/>
  </rcc>
  <rcc rId="13746" sId="8" numFmtId="4">
    <oc r="X25">
      <v>0</v>
    </oc>
    <nc r="X25"/>
  </rcc>
  <rcc rId="13747" sId="8" numFmtId="4">
    <oc r="Y25">
      <v>0</v>
    </oc>
    <nc r="Y25"/>
  </rcc>
  <rcc rId="13748" sId="8" numFmtId="4">
    <oc r="Z25">
      <v>0</v>
    </oc>
    <nc r="Z25"/>
  </rcc>
  <rcc rId="13749" sId="8" numFmtId="4">
    <oc r="AA25">
      <v>0</v>
    </oc>
    <nc r="AA25"/>
  </rcc>
  <rcc rId="13750" sId="8" numFmtId="4">
    <oc r="AB25">
      <v>0</v>
    </oc>
    <nc r="AB25"/>
  </rcc>
  <rcc rId="13751" sId="8" numFmtId="4">
    <oc r="AC25">
      <v>0</v>
    </oc>
    <nc r="AC25"/>
  </rcc>
  <rcc rId="13752" sId="8" numFmtId="4">
    <oc r="AD25">
      <v>0</v>
    </oc>
    <nc r="AD25"/>
  </rcc>
  <rcc rId="13753" sId="8" numFmtId="4">
    <oc r="AE25">
      <v>0</v>
    </oc>
    <nc r="AE25"/>
  </rcc>
  <rcc rId="13754" sId="8" numFmtId="4">
    <oc r="AF25">
      <v>45145.7</v>
    </oc>
    <nc r="AF25"/>
  </rcc>
  <rcc rId="13755" sId="8" numFmtId="4">
    <oc r="AG25">
      <v>0</v>
    </oc>
    <nc r="AG25"/>
  </rcc>
  <rcc rId="13756" sId="8">
    <oc r="C26" t="inlineStr">
      <is>
        <t>бюджет города Когалыма</t>
      </is>
    </oc>
    <nc r="C26"/>
  </rcc>
  <rcc rId="13757" sId="8">
    <oc r="D26">
      <f>SUM(J26,L26,N26,P26,R26,T26,V26,X26,Z26,AB26,AD26,AF26)</f>
    </oc>
    <nc r="D26"/>
  </rcc>
  <rcc rId="13758" sId="8">
    <oc r="E26">
      <f>J26+L26+N26+P26</f>
    </oc>
    <nc r="E26"/>
  </rcc>
  <rcc rId="13759" sId="8">
    <oc r="F26">
      <f>G26</f>
    </oc>
    <nc r="F26"/>
  </rcc>
  <rcc rId="13760" sId="8">
    <oc r="G26">
      <f>SUM(K26,M26,O26,Q26,S26,U26,W26,Y26,AA26,AC26,AE26,AG26)</f>
    </oc>
    <nc r="G26"/>
  </rcc>
  <rcc rId="13761" sId="8">
    <oc r="H26">
      <f>IFERROR(G26/D26*100,0)</f>
    </oc>
    <nc r="H26"/>
  </rcc>
  <rcc rId="13762" sId="8">
    <oc r="I26">
      <f>IFERROR(G26/E26*100,0)</f>
    </oc>
    <nc r="I26"/>
  </rcc>
  <rcc rId="13763" sId="8" numFmtId="4">
    <oc r="J26">
      <v>0</v>
    </oc>
    <nc r="J26"/>
  </rcc>
  <rcc rId="13764" sId="8" numFmtId="4">
    <oc r="K26">
      <v>0</v>
    </oc>
    <nc r="K26"/>
  </rcc>
  <rcc rId="13765" sId="8" numFmtId="4">
    <oc r="L26">
      <v>0</v>
    </oc>
    <nc r="L26"/>
  </rcc>
  <rcc rId="13766" sId="8" numFmtId="4">
    <oc r="M26">
      <v>0</v>
    </oc>
    <nc r="M26"/>
  </rcc>
  <rcc rId="13767" sId="8" numFmtId="4">
    <oc r="N26">
      <v>0</v>
    </oc>
    <nc r="N26"/>
  </rcc>
  <rcc rId="13768" sId="8" numFmtId="4">
    <oc r="O26">
      <v>0</v>
    </oc>
    <nc r="O26"/>
  </rcc>
  <rcc rId="13769" sId="8" numFmtId="4">
    <oc r="P26">
      <v>0</v>
    </oc>
    <nc r="P26"/>
  </rcc>
  <rcc rId="13770" sId="8" numFmtId="4">
    <oc r="Q26">
      <v>0</v>
    </oc>
    <nc r="Q26"/>
  </rcc>
  <rcc rId="13771" sId="8" numFmtId="4">
    <oc r="R26">
      <v>0</v>
    </oc>
    <nc r="R26"/>
  </rcc>
  <rcc rId="13772" sId="8" numFmtId="4">
    <oc r="S26">
      <v>0</v>
    </oc>
    <nc r="S26"/>
  </rcc>
  <rcc rId="13773" sId="8" numFmtId="4">
    <oc r="T26">
      <v>0</v>
    </oc>
    <nc r="T26"/>
  </rcc>
  <rcc rId="13774" sId="8" numFmtId="4">
    <oc r="U26">
      <v>0</v>
    </oc>
    <nc r="U26"/>
  </rcc>
  <rcc rId="13775" sId="8" numFmtId="4">
    <oc r="V26">
      <v>0</v>
    </oc>
    <nc r="V26"/>
  </rcc>
  <rcc rId="13776" sId="8" numFmtId="4">
    <oc r="W26">
      <v>0</v>
    </oc>
    <nc r="W26"/>
  </rcc>
  <rcc rId="13777" sId="8" numFmtId="4">
    <oc r="X26">
      <v>0</v>
    </oc>
    <nc r="X26"/>
  </rcc>
  <rcc rId="13778" sId="8" numFmtId="4">
    <oc r="Y26">
      <v>0</v>
    </oc>
    <nc r="Y26"/>
  </rcc>
  <rcc rId="13779" sId="8" numFmtId="4">
    <oc r="Z26">
      <v>0</v>
    </oc>
    <nc r="Z26"/>
  </rcc>
  <rcc rId="13780" sId="8" numFmtId="4">
    <oc r="AA26">
      <v>0</v>
    </oc>
    <nc r="AA26"/>
  </rcc>
  <rcc rId="13781" sId="8" numFmtId="4">
    <oc r="AB26">
      <v>0</v>
    </oc>
    <nc r="AB26"/>
  </rcc>
  <rcc rId="13782" sId="8" numFmtId="4">
    <oc r="AC26">
      <v>0</v>
    </oc>
    <nc r="AC26"/>
  </rcc>
  <rcc rId="13783" sId="8" numFmtId="4">
    <oc r="AD26">
      <v>0</v>
    </oc>
    <nc r="AD26"/>
  </rcc>
  <rcc rId="13784" sId="8" numFmtId="4">
    <oc r="AE26">
      <v>0</v>
    </oc>
    <nc r="AE26"/>
  </rcc>
  <rcc rId="13785" sId="8" numFmtId="4">
    <oc r="AF26">
      <v>4465</v>
    </oc>
    <nc r="AF26"/>
  </rcc>
  <rcc rId="13786" sId="8" numFmtId="4">
    <oc r="AG26">
      <v>0</v>
    </oc>
    <nc r="AG26"/>
  </rcc>
  <rcc rId="13787" sId="8">
    <oc r="B27" t="inlineStr">
      <is>
        <t>Мероприятие (результат)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is>
    </oc>
    <nc r="B27"/>
  </rcc>
  <rcc rId="13788" sId="8">
    <oc r="C27" t="inlineStr">
      <is>
        <t>Всего</t>
      </is>
    </oc>
    <nc r="C27"/>
  </rcc>
  <rcc rId="13789" sId="8">
    <oc r="D27">
      <f>D29+D28</f>
    </oc>
    <nc r="D27"/>
  </rcc>
  <rcc rId="13790" sId="8">
    <oc r="E27">
      <f>E29+E28</f>
    </oc>
    <nc r="E27"/>
  </rcc>
  <rcc rId="13791" sId="8">
    <oc r="F27">
      <f>F29+F28</f>
    </oc>
    <nc r="F27"/>
  </rcc>
  <rcc rId="13792" sId="8">
    <oc r="G27">
      <f>G29+G28</f>
    </oc>
    <nc r="G27"/>
  </rcc>
  <rcc rId="13793" sId="8">
    <oc r="H27">
      <f>IFERROR(G27/D27*100,0)</f>
    </oc>
    <nc r="H27"/>
  </rcc>
  <rcc rId="13794" sId="8">
    <oc r="I27">
      <f>IFERROR(G27/E27*100,0)</f>
    </oc>
    <nc r="I27"/>
  </rcc>
  <rcc rId="13795" sId="8">
    <oc r="J27">
      <f>J29+J28</f>
    </oc>
    <nc r="J27"/>
  </rcc>
  <rcc rId="13796" sId="8">
    <oc r="K27">
      <f>K29+K28</f>
    </oc>
    <nc r="K27"/>
  </rcc>
  <rcc rId="13797" sId="8">
    <oc r="L27">
      <f>L29+L28</f>
    </oc>
    <nc r="L27"/>
  </rcc>
  <rcc rId="13798" sId="8">
    <oc r="M27">
      <f>M29+M28</f>
    </oc>
    <nc r="M27"/>
  </rcc>
  <rcc rId="13799" sId="8">
    <oc r="N27">
      <f>N29+N28</f>
    </oc>
    <nc r="N27"/>
  </rcc>
  <rcc rId="13800" sId="8">
    <oc r="O27">
      <f>O29+O28</f>
    </oc>
    <nc r="O27"/>
  </rcc>
  <rcc rId="13801" sId="8">
    <oc r="P27">
      <f>P29+P28</f>
    </oc>
    <nc r="P27"/>
  </rcc>
  <rcc rId="13802" sId="8">
    <oc r="Q27">
      <f>Q29+Q28</f>
    </oc>
    <nc r="Q27"/>
  </rcc>
  <rcc rId="13803" sId="8">
    <oc r="R27">
      <f>R29+R28</f>
    </oc>
    <nc r="R27"/>
  </rcc>
  <rcc rId="13804" sId="8">
    <oc r="S27">
      <f>S29+S28</f>
    </oc>
    <nc r="S27"/>
  </rcc>
  <rcc rId="13805" sId="8">
    <oc r="T27">
      <f>T29+T28</f>
    </oc>
    <nc r="T27"/>
  </rcc>
  <rcc rId="13806" sId="8">
    <oc r="U27">
      <f>U29+U28</f>
    </oc>
    <nc r="U27"/>
  </rcc>
  <rcc rId="13807" sId="8">
    <oc r="V27">
      <f>V29+V28</f>
    </oc>
    <nc r="V27"/>
  </rcc>
  <rcc rId="13808" sId="8">
    <oc r="W27">
      <f>W29+W28</f>
    </oc>
    <nc r="W27"/>
  </rcc>
  <rcc rId="13809" sId="8">
    <oc r="X27">
      <f>X29+X28</f>
    </oc>
    <nc r="X27"/>
  </rcc>
  <rcc rId="13810" sId="8">
    <oc r="Y27">
      <f>Y29+Y28</f>
    </oc>
    <nc r="Y27"/>
  </rcc>
  <rcc rId="13811" sId="8">
    <oc r="Z27">
      <f>Z29+Z28</f>
    </oc>
    <nc r="Z27"/>
  </rcc>
  <rcc rId="13812" sId="8">
    <oc r="AA27">
      <f>AA29+AA28</f>
    </oc>
    <nc r="AA27"/>
  </rcc>
  <rcc rId="13813" sId="8">
    <oc r="AB27">
      <f>AB29+AB28</f>
    </oc>
    <nc r="AB27"/>
  </rcc>
  <rcc rId="13814" sId="8">
    <oc r="AC27">
      <f>AC29+AC28</f>
    </oc>
    <nc r="AC27"/>
  </rcc>
  <rcc rId="13815" sId="8">
    <oc r="AD27">
      <f>AD29+AD28</f>
    </oc>
    <nc r="AD27"/>
  </rcc>
  <rcc rId="13816" sId="8">
    <oc r="AE27">
      <f>AE29+AE28</f>
    </oc>
    <nc r="AE27"/>
  </rcc>
  <rcc rId="13817" sId="8">
    <oc r="AF27">
      <f>AF29+AF28</f>
    </oc>
    <nc r="AF27"/>
  </rcc>
  <rcc rId="13818" sId="8">
    <oc r="AG27">
      <f>AG29+AG28</f>
    </oc>
    <nc r="AG27"/>
  </rcc>
  <rcc rId="13819" sId="8">
    <oc r="AH27" t="inlineStr">
      <is>
        <r>
          <t xml:space="preserve">МКУ "УКС и ЖКК г.Когалыма"
</t>
        </r>
        <r>
          <rPr>
            <sz val="12"/>
            <rFont val="Times New Roman"/>
            <family val="1"/>
            <charset val="204"/>
          </rPr>
          <t>1. Заключен муниципальный контракт №0187300013725000026 от 28.03.2025 на выполнение работ по сносу ветхих и непригодных для проживания домов на сумму 1 018,05 тыс.рублей
-срок выполнения работ 07.04.2025;
-работы выполнены и оплачены в полном объеме.
2. Заключен муниципальный контракт №13/2025 от 11.04.2025 на выполнение работ по сносу ветхого и непригодного для проживания дома, расположенного по адресу: город Когалым, улица Мостовая, дом №15 на сумму 577,22  тыс.рублей
-срок выполнения работ 30.04.2025;
-работы выполнены и оплачены в полном объеме.
3. Заключен муниципальный контракт №14/2025 от 11.04.2025 на выполнение работ по сносу ветхого и непригодного для проживания дома, расположенного по адресу: город Когалым, улица Мостовая, дом №38 на сумму 577,22  тыс.рублей
-срок выполнения работ 30.04.2025;
-работы выполнены и оплачены в полном объеме.</t>
        </r>
      </is>
    </oc>
    <nc r="AH27"/>
  </rcc>
  <rcc rId="13820" sId="8">
    <oc r="C28" t="inlineStr">
      <is>
        <t>бюджет автономного округа</t>
      </is>
    </oc>
    <nc r="C28"/>
  </rcc>
  <rcc rId="13821" sId="8">
    <oc r="D28">
      <f>SUM(J28,L28,N28,P28,R28,T28,V28,X28,Z28,AB28,AD28,AF28)</f>
    </oc>
    <nc r="D28"/>
  </rcc>
  <rcc rId="13822" sId="8">
    <oc r="E28">
      <f>J28+L28+N28+P28</f>
    </oc>
    <nc r="E28"/>
  </rcc>
  <rcc rId="13823" sId="8">
    <oc r="F28">
      <f>G28</f>
    </oc>
    <nc r="F28"/>
  </rcc>
  <rcc rId="13824" sId="8">
    <oc r="G28">
      <f>SUM(K28,M28,O28,Q28,S28,U28,W28,Y28,AA28,AC28,AE28,AG28)</f>
    </oc>
    <nc r="G28"/>
  </rcc>
  <rcc rId="13825" sId="8">
    <oc r="H28">
      <f>IFERROR(G28/D28*100,0)</f>
    </oc>
    <nc r="H28"/>
  </rcc>
  <rcc rId="13826" sId="8">
    <oc r="I28">
      <f>IFERROR(G28/E28*100,0)</f>
    </oc>
    <nc r="I28"/>
  </rcc>
  <rcc rId="13827" sId="8" numFmtId="4">
    <oc r="J28">
      <v>0</v>
    </oc>
    <nc r="J28"/>
  </rcc>
  <rcc rId="13828" sId="8" numFmtId="4">
    <oc r="K28">
      <v>0</v>
    </oc>
    <nc r="K28"/>
  </rcc>
  <rcc rId="13829" sId="8" numFmtId="4">
    <oc r="L28">
      <v>0</v>
    </oc>
    <nc r="L28"/>
  </rcc>
  <rcc rId="13830" sId="8" numFmtId="4">
    <oc r="M28">
      <v>0</v>
    </oc>
    <nc r="M28"/>
  </rcc>
  <rcc rId="13831" sId="8" numFmtId="4">
    <oc r="N28">
      <v>0</v>
    </oc>
    <nc r="N28"/>
  </rcc>
  <rcc rId="13832" sId="8" numFmtId="4">
    <oc r="O28">
      <v>0</v>
    </oc>
    <nc r="O28"/>
  </rcc>
  <rcc rId="13833" sId="8" numFmtId="4">
    <oc r="P28">
      <v>8869</v>
    </oc>
    <nc r="P28"/>
  </rcc>
  <rcc rId="13834" sId="8" numFmtId="4">
    <oc r="Q28">
      <v>1976.98</v>
    </oc>
    <nc r="Q28"/>
  </rcc>
  <rcc rId="13835" sId="8" numFmtId="4">
    <oc r="R28">
      <v>0</v>
    </oc>
    <nc r="R28"/>
  </rcc>
  <rcc rId="13836" sId="8" numFmtId="4">
    <oc r="S28">
      <v>0</v>
    </oc>
    <nc r="S28"/>
  </rcc>
  <rcc rId="13837" sId="8" numFmtId="4">
    <oc r="T28">
      <v>0</v>
    </oc>
    <nc r="T28"/>
  </rcc>
  <rcc rId="13838" sId="8" numFmtId="4">
    <oc r="U28">
      <v>0</v>
    </oc>
    <nc r="U28"/>
  </rcc>
  <rcc rId="13839" sId="8" numFmtId="4">
    <oc r="V28">
      <v>0</v>
    </oc>
    <nc r="V28"/>
  </rcc>
  <rcc rId="13840" sId="8" numFmtId="4">
    <oc r="W28">
      <v>0</v>
    </oc>
    <nc r="W28"/>
  </rcc>
  <rcc rId="13841" sId="8" numFmtId="4">
    <oc r="X28">
      <v>0</v>
    </oc>
    <nc r="X28"/>
  </rcc>
  <rcc rId="13842" sId="8" numFmtId="4">
    <oc r="Y28">
      <v>0</v>
    </oc>
    <nc r="Y28"/>
  </rcc>
  <rcc rId="13843" sId="8" numFmtId="4">
    <oc r="Z28">
      <v>0</v>
    </oc>
    <nc r="Z28"/>
  </rcc>
  <rcc rId="13844" sId="8" numFmtId="4">
    <oc r="AA28">
      <v>0</v>
    </oc>
    <nc r="AA28"/>
  </rcc>
  <rcc rId="13845" sId="8" numFmtId="4">
    <oc r="AB28">
      <v>0</v>
    </oc>
    <nc r="AB28"/>
  </rcc>
  <rcc rId="13846" sId="8" numFmtId="4">
    <oc r="AC28">
      <v>0</v>
    </oc>
    <nc r="AC28"/>
  </rcc>
  <rcc rId="13847" sId="8" numFmtId="4">
    <oc r="AD28">
      <v>0</v>
    </oc>
    <nc r="AD28"/>
  </rcc>
  <rcc rId="13848" sId="8" numFmtId="4">
    <oc r="AE28">
      <v>0</v>
    </oc>
    <nc r="AE28"/>
  </rcc>
  <rcc rId="13849" sId="8" numFmtId="4">
    <oc r="AF28">
      <v>0</v>
    </oc>
    <nc r="AF28"/>
  </rcc>
  <rcc rId="13850" sId="8" numFmtId="4">
    <oc r="AG28">
      <v>0</v>
    </oc>
    <nc r="AG28"/>
  </rcc>
  <rcc rId="13851" sId="8">
    <oc r="C29" t="inlineStr">
      <is>
        <t>бюджет города Когалыма</t>
      </is>
    </oc>
    <nc r="C29"/>
  </rcc>
  <rcc rId="13852" sId="8">
    <oc r="D29">
      <f>SUM(J29,L29,N29,P29,R29,T29,V29,X29,Z29,AB29,AD29,AF29)</f>
    </oc>
    <nc r="D29"/>
  </rcc>
  <rcc rId="13853" sId="8">
    <oc r="E29">
      <f>J29+L29+N29+P29</f>
    </oc>
    <nc r="E29"/>
  </rcc>
  <rcc rId="13854" sId="8">
    <oc r="F29">
      <f>G29</f>
    </oc>
    <nc r="F29"/>
  </rcc>
  <rcc rId="13855" sId="8">
    <oc r="G29">
      <f>SUM(K29,M29,O29,Q29,S29,U29,W29,Y29,AA29,AC29,AE29,AG29)</f>
    </oc>
    <nc r="G29"/>
  </rcc>
  <rcc rId="13856" sId="8">
    <oc r="H29">
      <f>IFERROR(G29/D29*100,0)</f>
    </oc>
    <nc r="H29"/>
  </rcc>
  <rcc rId="13857" sId="8">
    <oc r="I29">
      <f>IFERROR(G29/E29*100,0)</f>
    </oc>
    <nc r="I29"/>
  </rcc>
  <rcc rId="13858" sId="8" numFmtId="4">
    <oc r="J29">
      <v>0</v>
    </oc>
    <nc r="J29"/>
  </rcc>
  <rcc rId="13859" sId="8" numFmtId="4">
    <oc r="K29">
      <v>0</v>
    </oc>
    <nc r="K29"/>
  </rcc>
  <rcc rId="13860" sId="8" numFmtId="4">
    <oc r="L29">
      <v>8041</v>
    </oc>
    <nc r="L29"/>
  </rcc>
  <rcc rId="13861" sId="8" numFmtId="4">
    <oc r="M29">
      <v>8041</v>
    </oc>
    <nc r="M29"/>
  </rcc>
  <rcc rId="13862" sId="8" numFmtId="4">
    <oc r="N29">
      <v>0</v>
    </oc>
    <nc r="N29"/>
  </rcc>
  <rcc rId="13863" sId="8" numFmtId="4">
    <oc r="O29">
      <v>0</v>
    </oc>
    <nc r="O29"/>
  </rcc>
  <rcc rId="13864" sId="8" numFmtId="4">
    <oc r="P29">
      <v>877.2</v>
    </oc>
    <nc r="P29"/>
  </rcc>
  <rcc rId="13865" sId="8" numFmtId="4">
    <oc r="Q29">
      <v>195.53</v>
    </oc>
    <nc r="Q29"/>
  </rcc>
  <rcc rId="13866" sId="8" numFmtId="4">
    <oc r="R29">
      <v>0</v>
    </oc>
    <nc r="R29"/>
  </rcc>
  <rcc rId="13867" sId="8" numFmtId="4">
    <oc r="S29">
      <v>0</v>
    </oc>
    <nc r="S29"/>
  </rcc>
  <rcc rId="13868" sId="8" numFmtId="4">
    <oc r="T29">
      <v>0</v>
    </oc>
    <nc r="T29"/>
  </rcc>
  <rcc rId="13869" sId="8" numFmtId="4">
    <oc r="U29">
      <v>0</v>
    </oc>
    <nc r="U29"/>
  </rcc>
  <rcc rId="13870" sId="8" numFmtId="4">
    <oc r="V29">
      <v>0</v>
    </oc>
    <nc r="V29"/>
  </rcc>
  <rcc rId="13871" sId="8" numFmtId="4">
    <oc r="W29">
      <v>0</v>
    </oc>
    <nc r="W29"/>
  </rcc>
  <rcc rId="13872" sId="8" numFmtId="4">
    <oc r="X29">
      <v>0</v>
    </oc>
    <nc r="X29"/>
  </rcc>
  <rcc rId="13873" sId="8" numFmtId="4">
    <oc r="Y29">
      <v>0</v>
    </oc>
    <nc r="Y29"/>
  </rcc>
  <rcc rId="13874" sId="8" numFmtId="4">
    <oc r="Z29">
      <v>0</v>
    </oc>
    <nc r="Z29"/>
  </rcc>
  <rcc rId="13875" sId="8" numFmtId="4">
    <oc r="AA29">
      <v>0</v>
    </oc>
    <nc r="AA29"/>
  </rcc>
  <rcc rId="13876" sId="8" numFmtId="4">
    <oc r="AB29">
      <v>0</v>
    </oc>
    <nc r="AB29"/>
  </rcc>
  <rcc rId="13877" sId="8" numFmtId="4">
    <oc r="AC29">
      <v>0</v>
    </oc>
    <nc r="AC29"/>
  </rcc>
  <rcc rId="13878" sId="8" numFmtId="4">
    <oc r="AD29">
      <v>0</v>
    </oc>
    <nc r="AD29"/>
  </rcc>
  <rcc rId="13879" sId="8" numFmtId="4">
    <oc r="AE29">
      <v>0</v>
    </oc>
    <nc r="AE29"/>
  </rcc>
  <rcc rId="13880" sId="8" numFmtId="4">
    <oc r="AF29">
      <v>0</v>
    </oc>
    <nc r="AF29"/>
  </rcc>
  <rcc rId="13881" sId="8" numFmtId="4">
    <oc r="AG29">
      <v>0</v>
    </oc>
    <nc r="AG29"/>
  </rcc>
  <rcc rId="13882" sId="8">
    <oc r="B30" t="inlineStr">
      <is>
        <t>Направление 3. «Обеспечение мерами финансовой поддержки по улучшению жилищных условий отдельных категорий граждан»</t>
      </is>
    </oc>
    <nc r="B30"/>
  </rcc>
  <rcc rId="13883" sId="8">
    <oc r="A31" t="inlineStr">
      <is>
        <t xml:space="preserve"> 3.1</t>
      </is>
    </oc>
    <nc r="A31"/>
  </rcc>
  <rcc rId="13884" sId="8">
    <oc r="B31" t="inlineStr">
      <is>
        <t>Комплекс процессных мероприятий «Оказание мер государственной поддержки на приобретение жилых помещений отдельным категориям граждан», в том числе:</t>
      </is>
    </oc>
    <nc r="B31"/>
  </rcc>
  <rcc rId="13885" sId="8">
    <oc r="C31" t="inlineStr">
      <is>
        <t>Всего</t>
      </is>
    </oc>
    <nc r="C31"/>
  </rcc>
  <rcc rId="13886" sId="8">
    <oc r="D31">
      <f>SUM(J31,L31,N31,P31,R31,T31,V31,X31,Z31,AB31,AD31,AF31)</f>
    </oc>
    <nc r="D31"/>
  </rcc>
  <rcc rId="13887" sId="8">
    <oc r="E31">
      <f>E32+E33</f>
    </oc>
    <nc r="E31"/>
  </rcc>
  <rcc rId="13888" sId="8">
    <oc r="F31">
      <f>F32+F33</f>
    </oc>
    <nc r="F31"/>
  </rcc>
  <rcc rId="13889" sId="8">
    <oc r="G31">
      <f>G32+G33</f>
    </oc>
    <nc r="G31"/>
  </rcc>
  <rcc rId="13890" sId="8">
    <oc r="H31">
      <f>IFERROR(G31/D31*100,0)</f>
    </oc>
    <nc r="H31"/>
  </rcc>
  <rcc rId="13891" sId="8">
    <oc r="I31">
      <f>IFERROR(G31/E31*100,0)</f>
    </oc>
    <nc r="I31"/>
  </rcc>
  <rcc rId="13892" sId="8">
    <oc r="J31">
      <f>J32+J33</f>
    </oc>
    <nc r="J31"/>
  </rcc>
  <rcc rId="13893" sId="8">
    <oc r="K31">
      <f>K32+K33</f>
    </oc>
    <nc r="K31"/>
  </rcc>
  <rcc rId="13894" sId="8">
    <oc r="L31">
      <f>L32+L33</f>
    </oc>
    <nc r="L31"/>
  </rcc>
  <rcc rId="13895" sId="8">
    <oc r="M31">
      <f>M32+M33</f>
    </oc>
    <nc r="M31"/>
  </rcc>
  <rcc rId="13896" sId="8">
    <oc r="N31">
      <f>N32+N33</f>
    </oc>
    <nc r="N31"/>
  </rcc>
  <rcc rId="13897" sId="8">
    <oc r="O31">
      <f>O32+O33</f>
    </oc>
    <nc r="O31"/>
  </rcc>
  <rcc rId="13898" sId="8">
    <oc r="P31">
      <f>P32+P33</f>
    </oc>
    <nc r="P31"/>
  </rcc>
  <rcc rId="13899" sId="8">
    <oc r="Q31">
      <f>Q32+Q33</f>
    </oc>
    <nc r="Q31"/>
  </rcc>
  <rcc rId="13900" sId="8">
    <oc r="R31">
      <f>R32+R33</f>
    </oc>
    <nc r="R31"/>
  </rcc>
  <rcc rId="13901" sId="8">
    <oc r="S31">
      <f>S32+S33</f>
    </oc>
    <nc r="S31"/>
  </rcc>
  <rcc rId="13902" sId="8">
    <oc r="T31">
      <f>T32+T33</f>
    </oc>
    <nc r="T31"/>
  </rcc>
  <rcc rId="13903" sId="8">
    <oc r="U31">
      <f>U32+U33</f>
    </oc>
    <nc r="U31"/>
  </rcc>
  <rcc rId="13904" sId="8">
    <oc r="V31">
      <f>V32+V33</f>
    </oc>
    <nc r="V31"/>
  </rcc>
  <rcc rId="13905" sId="8">
    <oc r="W31">
      <f>W32+W33</f>
    </oc>
    <nc r="W31"/>
  </rcc>
  <rcc rId="13906" sId="8">
    <oc r="X31">
      <f>X32+X33</f>
    </oc>
    <nc r="X31"/>
  </rcc>
  <rcc rId="13907" sId="8">
    <oc r="Y31">
      <f>Y32+Y33</f>
    </oc>
    <nc r="Y31"/>
  </rcc>
  <rcc rId="13908" sId="8">
    <oc r="Z31">
      <f>Z32+Z33</f>
    </oc>
    <nc r="Z31"/>
  </rcc>
  <rcc rId="13909" sId="8">
    <oc r="AA31">
      <f>AA32+AA33</f>
    </oc>
    <nc r="AA31"/>
  </rcc>
  <rcc rId="13910" sId="8">
    <oc r="AB31">
      <f>AB32+AB33</f>
    </oc>
    <nc r="AB31"/>
  </rcc>
  <rcc rId="13911" sId="8">
    <oc r="AC31">
      <f>AC32+AC33</f>
    </oc>
    <nc r="AC31"/>
  </rcc>
  <rcc rId="13912" sId="8">
    <oc r="AD31">
      <f>AD32+AD33</f>
    </oc>
    <nc r="AD31"/>
  </rcc>
  <rcc rId="13913" sId="8">
    <oc r="AE31">
      <f>AE32+AE33</f>
    </oc>
    <nc r="AE31"/>
  </rcc>
  <rcc rId="13914" sId="8">
    <oc r="AF31">
      <f>AF32+AF33</f>
    </oc>
    <nc r="AF31"/>
  </rcc>
  <rcc rId="13915" sId="8">
    <oc r="AG31">
      <f>AG32+AG33</f>
    </oc>
    <nc r="AG31"/>
  </rcc>
  <rcc rId="13916" sId="8">
    <oc r="C32" t="inlineStr">
      <is>
        <t>федеральный бюджет</t>
      </is>
    </oc>
    <nc r="C32"/>
  </rcc>
  <rcc rId="13917" sId="8">
    <oc r="D32">
      <f>SUM(J32,L32,N32,P32,R32,T32,V32,X32,Z32,AB32,AD32,AF32)</f>
    </oc>
    <nc r="D32"/>
  </rcc>
  <rcc rId="13918" sId="8">
    <oc r="E32">
      <f>J32+L32+N32+P32</f>
    </oc>
    <nc r="E32"/>
  </rcc>
  <rcc rId="13919" sId="8">
    <oc r="F32">
      <f>G32</f>
    </oc>
    <nc r="F32"/>
  </rcc>
  <rcc rId="13920" sId="8">
    <oc r="G32">
      <f>SUM(K32,M32,O32,Q32,S32,U32,W32,Y32,AA32,AC32,AE32,AG32)</f>
    </oc>
    <nc r="G32"/>
  </rcc>
  <rcc rId="13921" sId="8">
    <oc r="H32">
      <f>IFERROR(G32/D32*100,0)</f>
    </oc>
    <nc r="H32"/>
  </rcc>
  <rcc rId="13922" sId="8">
    <oc r="I32">
      <f>IFERROR(G32/E32*100,0)</f>
    </oc>
    <nc r="I32"/>
  </rcc>
  <rcc rId="13923" sId="8">
    <oc r="J32">
      <f>J35+J37</f>
    </oc>
    <nc r="J32"/>
  </rcc>
  <rcc rId="13924" sId="8">
    <oc r="K32">
      <f>K35+K37</f>
    </oc>
    <nc r="K32"/>
  </rcc>
  <rcc rId="13925" sId="8">
    <oc r="L32">
      <f>L35+L37</f>
    </oc>
    <nc r="L32"/>
  </rcc>
  <rcc rId="13926" sId="8">
    <oc r="M32">
      <f>M35+M37</f>
    </oc>
    <nc r="M32"/>
  </rcc>
  <rcc rId="13927" sId="8">
    <oc r="N32">
      <f>N35+N37</f>
    </oc>
    <nc r="N32"/>
  </rcc>
  <rcc rId="13928" sId="8">
    <oc r="O32">
      <f>O35+O37</f>
    </oc>
    <nc r="O32"/>
  </rcc>
  <rcc rId="13929" sId="8">
    <oc r="P32">
      <f>P35+P37</f>
    </oc>
    <nc r="P32"/>
  </rcc>
  <rcc rId="13930" sId="8">
    <oc r="Q32">
      <f>Q35+Q37</f>
    </oc>
    <nc r="Q32"/>
  </rcc>
  <rcc rId="13931" sId="8">
    <oc r="R32">
      <f>R35+R37</f>
    </oc>
    <nc r="R32"/>
  </rcc>
  <rcc rId="13932" sId="8">
    <oc r="S32">
      <f>S35+S37</f>
    </oc>
    <nc r="S32"/>
  </rcc>
  <rcc rId="13933" sId="8">
    <oc r="T32">
      <f>T35+T37</f>
    </oc>
    <nc r="T32"/>
  </rcc>
  <rcc rId="13934" sId="8">
    <oc r="U32">
      <f>U35+U37</f>
    </oc>
    <nc r="U32"/>
  </rcc>
  <rcc rId="13935" sId="8">
    <oc r="V32">
      <f>V35+V37</f>
    </oc>
    <nc r="V32"/>
  </rcc>
  <rcc rId="13936" sId="8">
    <oc r="W32">
      <f>W35+W37</f>
    </oc>
    <nc r="W32"/>
  </rcc>
  <rcc rId="13937" sId="8">
    <oc r="X32">
      <f>X35+X37</f>
    </oc>
    <nc r="X32"/>
  </rcc>
  <rcc rId="13938" sId="8">
    <oc r="Y32">
      <f>Y35+Y37</f>
    </oc>
    <nc r="Y32"/>
  </rcc>
  <rcc rId="13939" sId="8">
    <oc r="Z32">
      <f>Z35+Z37</f>
    </oc>
    <nc r="Z32"/>
  </rcc>
  <rcc rId="13940" sId="8">
    <oc r="AA32">
      <f>AA35+AA37</f>
    </oc>
    <nc r="AA32"/>
  </rcc>
  <rcc rId="13941" sId="8">
    <oc r="AB32">
      <f>AB35+AB37</f>
    </oc>
    <nc r="AB32"/>
  </rcc>
  <rcc rId="13942" sId="8">
    <oc r="AC32">
      <f>AC35+AC37</f>
    </oc>
    <nc r="AC32"/>
  </rcc>
  <rcc rId="13943" sId="8">
    <oc r="AD32">
      <f>AD35+AD37</f>
    </oc>
    <nc r="AD32"/>
  </rcc>
  <rcc rId="13944" sId="8">
    <oc r="AE32">
      <f>AE35+AE37</f>
    </oc>
    <nc r="AE32"/>
  </rcc>
  <rcc rId="13945" sId="8">
    <oc r="AF32">
      <f>AF35+AF37</f>
    </oc>
    <nc r="AF32"/>
  </rcc>
  <rcc rId="13946" sId="8">
    <oc r="AG32">
      <f>AG35+AG37</f>
    </oc>
    <nc r="AG32"/>
  </rcc>
  <rcc rId="13947" sId="8">
    <oc r="C33" t="inlineStr">
      <is>
        <t>бюджет автономного округа</t>
      </is>
    </oc>
    <nc r="C33"/>
  </rcc>
  <rcc rId="13948" sId="8">
    <oc r="D33">
      <f>SUM(J33,L33,N33,P33,R33,T33,V33,X33,Z33,AB33,AD33,AF33)</f>
    </oc>
    <nc r="D33"/>
  </rcc>
  <rcc rId="13949" sId="8">
    <oc r="E33">
      <f>J33+L33+N33+P33</f>
    </oc>
    <nc r="E33"/>
  </rcc>
  <rcc rId="13950" sId="8">
    <oc r="F33">
      <f>G33</f>
    </oc>
    <nc r="F33"/>
  </rcc>
  <rcc rId="13951" sId="8">
    <oc r="G33">
      <f>SUM(K33,M33,O33,Q33,S33,U33,W33,Y33,AA33,AC33,AE33,AG33)</f>
    </oc>
    <nc r="G33"/>
  </rcc>
  <rcc rId="13952" sId="8">
    <oc r="H33">
      <f>IFERROR(G33/D33*100,0)</f>
    </oc>
    <nc r="H33"/>
  </rcc>
  <rcc rId="13953" sId="8">
    <oc r="I33">
      <f>IFERROR(G33/E33*100,0)</f>
    </oc>
    <nc r="I33"/>
  </rcc>
  <rcc rId="13954" sId="8">
    <oc r="J33">
      <f>J38</f>
    </oc>
    <nc r="J33"/>
  </rcc>
  <rcc rId="13955" sId="8">
    <oc r="K33">
      <f>K38</f>
    </oc>
    <nc r="K33"/>
  </rcc>
  <rcc rId="13956" sId="8">
    <oc r="L33">
      <f>L38</f>
    </oc>
    <nc r="L33"/>
  </rcc>
  <rcc rId="13957" sId="8">
    <oc r="M33">
      <f>M38</f>
    </oc>
    <nc r="M33"/>
  </rcc>
  <rcc rId="13958" sId="8">
    <oc r="N33">
      <f>N38</f>
    </oc>
    <nc r="N33"/>
  </rcc>
  <rcc rId="13959" sId="8">
    <oc r="O33">
      <f>O38</f>
    </oc>
    <nc r="O33"/>
  </rcc>
  <rcc rId="13960" sId="8">
    <oc r="P33">
      <f>P38</f>
    </oc>
    <nc r="P33"/>
  </rcc>
  <rcc rId="13961" sId="8">
    <oc r="Q33">
      <f>Q38</f>
    </oc>
    <nc r="Q33"/>
  </rcc>
  <rcc rId="13962" sId="8">
    <oc r="R33">
      <f>R38</f>
    </oc>
    <nc r="R33"/>
  </rcc>
  <rcc rId="13963" sId="8">
    <oc r="S33">
      <f>S38</f>
    </oc>
    <nc r="S33"/>
  </rcc>
  <rcc rId="13964" sId="8">
    <oc r="T33">
      <f>T38</f>
    </oc>
    <nc r="T33"/>
  </rcc>
  <rcc rId="13965" sId="8">
    <oc r="U33">
      <f>U38</f>
    </oc>
    <nc r="U33"/>
  </rcc>
  <rcc rId="13966" sId="8">
    <oc r="V33">
      <f>V38</f>
    </oc>
    <nc r="V33"/>
  </rcc>
  <rcc rId="13967" sId="8">
    <oc r="W33">
      <f>W38</f>
    </oc>
    <nc r="W33"/>
  </rcc>
  <rcc rId="13968" sId="8">
    <oc r="X33">
      <f>X38</f>
    </oc>
    <nc r="X33"/>
  </rcc>
  <rcc rId="13969" sId="8">
    <oc r="Y33">
      <f>Y38</f>
    </oc>
    <nc r="Y33"/>
  </rcc>
  <rcc rId="13970" sId="8">
    <oc r="Z33">
      <f>Z38</f>
    </oc>
    <nc r="Z33"/>
  </rcc>
  <rcc rId="13971" sId="8">
    <oc r="AA33">
      <f>AA38</f>
    </oc>
    <nc r="AA33"/>
  </rcc>
  <rcc rId="13972" sId="8">
    <oc r="AB33">
      <f>AB38</f>
    </oc>
    <nc r="AB33"/>
  </rcc>
  <rcc rId="13973" sId="8">
    <oc r="AC33">
      <f>AC38</f>
    </oc>
    <nc r="AC33"/>
  </rcc>
  <rcc rId="13974" sId="8">
    <oc r="AD33">
      <f>AD38</f>
    </oc>
    <nc r="AD33"/>
  </rcc>
  <rcc rId="13975" sId="8">
    <oc r="AE33">
      <f>AE38</f>
    </oc>
    <nc r="AE33"/>
  </rcc>
  <rcc rId="13976" sId="8">
    <oc r="AF33">
      <f>AF38</f>
    </oc>
    <nc r="AF33"/>
  </rcc>
  <rcc rId="13977" sId="8">
    <oc r="AG33">
      <f>AG38</f>
    </oc>
    <nc r="AG33"/>
  </rcc>
  <rcc rId="13978" sId="8">
    <oc r="B34" t="inlineStr">
      <is>
        <t>Мероприятие (результат) «Улучшены жилищные условия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is>
    </oc>
    <nc r="B34"/>
  </rcc>
  <rcc rId="13979" sId="8">
    <oc r="C34" t="inlineStr">
      <is>
        <t>Всего</t>
      </is>
    </oc>
    <nc r="C34"/>
  </rcc>
  <rcc rId="13980" sId="8">
    <oc r="D34">
      <f>SUM(J34,L34,N34,P34,R34,T34,V34,X34,Z34,AB34,AD34,AF34)</f>
    </oc>
    <nc r="D34"/>
  </rcc>
  <rcc rId="13981" sId="8">
    <oc r="E34">
      <f>E35</f>
    </oc>
    <nc r="E34"/>
  </rcc>
  <rcc rId="13982" sId="8">
    <oc r="F34">
      <f>F35</f>
    </oc>
    <nc r="F34"/>
  </rcc>
  <rcc rId="13983" sId="8">
    <oc r="G34">
      <f>G35</f>
    </oc>
    <nc r="G34"/>
  </rcc>
  <rcc rId="13984" sId="8">
    <oc r="H34">
      <f>IFERROR(G34/D34*100,0)</f>
    </oc>
    <nc r="H34"/>
  </rcc>
  <rcc rId="13985" sId="8">
    <oc r="I34">
      <f>IFERROR(G34/E34*100,0)</f>
    </oc>
    <nc r="I34"/>
  </rcc>
  <rcc rId="13986" sId="8">
    <oc r="J34">
      <f>J35</f>
    </oc>
    <nc r="J34"/>
  </rcc>
  <rcc rId="13987" sId="8">
    <oc r="K34">
      <f>K35</f>
    </oc>
    <nc r="K34"/>
  </rcc>
  <rcc rId="13988" sId="8">
    <oc r="L34">
      <f>L35</f>
    </oc>
    <nc r="L34"/>
  </rcc>
  <rcc rId="13989" sId="8">
    <oc r="M34">
      <f>M35</f>
    </oc>
    <nc r="M34"/>
  </rcc>
  <rcc rId="13990" sId="8">
    <oc r="N34">
      <f>N35</f>
    </oc>
    <nc r="N34"/>
  </rcc>
  <rcc rId="13991" sId="8">
    <oc r="O34">
      <f>O35</f>
    </oc>
    <nc r="O34"/>
  </rcc>
  <rcc rId="13992" sId="8">
    <oc r="P34">
      <f>P35</f>
    </oc>
    <nc r="P34"/>
  </rcc>
  <rcc rId="13993" sId="8">
    <oc r="Q34">
      <f>Q35</f>
    </oc>
    <nc r="Q34"/>
  </rcc>
  <rcc rId="13994" sId="8">
    <oc r="R34">
      <f>R35</f>
    </oc>
    <nc r="R34"/>
  </rcc>
  <rcc rId="13995" sId="8">
    <oc r="S34">
      <f>S35</f>
    </oc>
    <nc r="S34"/>
  </rcc>
  <rcc rId="13996" sId="8">
    <oc r="T34">
      <f>T35</f>
    </oc>
    <nc r="T34"/>
  </rcc>
  <rcc rId="13997" sId="8">
    <oc r="U34">
      <f>U35</f>
    </oc>
    <nc r="U34"/>
  </rcc>
  <rcc rId="13998" sId="8">
    <oc r="V34">
      <f>V35</f>
    </oc>
    <nc r="V34"/>
  </rcc>
  <rcc rId="13999" sId="8">
    <oc r="W34">
      <f>W35</f>
    </oc>
    <nc r="W34"/>
  </rcc>
  <rcc rId="14000" sId="8">
    <oc r="X34">
      <f>X35</f>
    </oc>
    <nc r="X34"/>
  </rcc>
  <rcc rId="14001" sId="8">
    <oc r="Y34">
      <f>Y35</f>
    </oc>
    <nc r="Y34"/>
  </rcc>
  <rcc rId="14002" sId="8">
    <oc r="Z34">
      <f>Z35</f>
    </oc>
    <nc r="Z34"/>
  </rcc>
  <rcc rId="14003" sId="8">
    <oc r="AA34">
      <f>AA35</f>
    </oc>
    <nc r="AA34"/>
  </rcc>
  <rcc rId="14004" sId="8">
    <oc r="AB34">
      <f>AB35</f>
    </oc>
    <nc r="AB34"/>
  </rcc>
  <rcc rId="14005" sId="8">
    <oc r="AC34">
      <f>AC35</f>
    </oc>
    <nc r="AC34"/>
  </rcc>
  <rcc rId="14006" sId="8">
    <oc r="AD34">
      <f>AD35</f>
    </oc>
    <nc r="AD34"/>
  </rcc>
  <rcc rId="14007" sId="8">
    <oc r="AE34">
      <f>AE35</f>
    </oc>
    <nc r="AE34"/>
  </rcc>
  <rcc rId="14008" sId="8">
    <oc r="AF34">
      <f>AF35</f>
    </oc>
    <nc r="AF34"/>
  </rcc>
  <rcc rId="14009" sId="8">
    <oc r="AG34">
      <f>AG35</f>
    </oc>
    <nc r="AG34"/>
  </rcc>
  <rcc rId="14010" sId="8">
    <oc r="AH34" t="inlineStr">
      <is>
        <r>
          <t xml:space="preserve">УпоЖП:
</t>
        </r>
        <r>
          <rPr>
            <sz val="12"/>
            <rFont val="Times New Roman"/>
            <family val="1"/>
            <charset val="204"/>
          </rPr>
          <t xml:space="preserve"> В связи с окончанием срока реализации мероприятия приём документов для признания участниками осуществлялся до 31.12.2004 г. В настоящее время приём документов по данному мероприятию не ведётся. В списке отдельных категорий граждан претендующих на получение меры государственной поддержки  по городу Когалыму на 30.04.2025 состоят 4 человека (3 инвалида, 1 ветеран боевых действий). Граждане, изъявившие желание на получение субсидии в 2025 году, отсутствуют.</t>
        </r>
      </is>
    </oc>
    <nc r="AH34"/>
  </rcc>
  <rcc rId="14011" sId="8">
    <oc r="C35" t="inlineStr">
      <is>
        <t>федеральный бюджет</t>
      </is>
    </oc>
    <nc r="C35"/>
  </rcc>
  <rcc rId="14012" sId="8">
    <oc r="D35">
      <f>SUM(J35,L35,N35,P35,R35,T35,V35,X35,Z35,AB35,AD35,AF35)</f>
    </oc>
    <nc r="D35"/>
  </rcc>
  <rcc rId="14013" sId="8">
    <oc r="E35">
      <f>J35+L35+N35+P35</f>
    </oc>
    <nc r="E35"/>
  </rcc>
  <rcc rId="14014" sId="8">
    <oc r="F35">
      <f>G35</f>
    </oc>
    <nc r="F35"/>
  </rcc>
  <rcc rId="14015" sId="8">
    <oc r="G35">
      <f>SUM(K35,M35,O35,Q35,S35,U35,W35,Y35,AA35,AC35,AE35,AG35)</f>
    </oc>
    <nc r="G35"/>
  </rcc>
  <rcc rId="14016" sId="8">
    <oc r="H35">
      <f>IFERROR(G35/D35*100,0)</f>
    </oc>
    <nc r="H35"/>
  </rcc>
  <rcc rId="14017" sId="8">
    <oc r="I35">
      <f>IFERROR(G35/E35*100,0)</f>
    </oc>
    <nc r="I35"/>
  </rcc>
  <rcc rId="14018" sId="8" numFmtId="4">
    <oc r="J35">
      <v>0</v>
    </oc>
    <nc r="J35"/>
  </rcc>
  <rcc rId="14019" sId="8" numFmtId="4">
    <oc r="K35">
      <v>0</v>
    </oc>
    <nc r="K35"/>
  </rcc>
  <rcc rId="14020" sId="8" numFmtId="4">
    <oc r="L35">
      <v>0</v>
    </oc>
    <nc r="L35"/>
  </rcc>
  <rcc rId="14021" sId="8" numFmtId="4">
    <oc r="M35">
      <v>0</v>
    </oc>
    <nc r="M35"/>
  </rcc>
  <rcc rId="14022" sId="8" numFmtId="4">
    <oc r="N35">
      <v>0</v>
    </oc>
    <nc r="N35"/>
  </rcc>
  <rcc rId="14023" sId="8" numFmtId="4">
    <oc r="O35">
      <v>0</v>
    </oc>
    <nc r="O35"/>
  </rcc>
  <rcc rId="14024" sId="8" numFmtId="4">
    <oc r="P35">
      <v>0</v>
    </oc>
    <nc r="P35"/>
  </rcc>
  <rcc rId="14025" sId="8" numFmtId="4">
    <oc r="Q35">
      <v>0</v>
    </oc>
    <nc r="Q35"/>
  </rcc>
  <rcc rId="14026" sId="8" numFmtId="4">
    <oc r="R35">
      <v>0</v>
    </oc>
    <nc r="R35"/>
  </rcc>
  <rcc rId="14027" sId="8" numFmtId="4">
    <oc r="S35">
      <v>0</v>
    </oc>
    <nc r="S35"/>
  </rcc>
  <rcc rId="14028" sId="8" numFmtId="4">
    <oc r="T35">
      <v>0</v>
    </oc>
    <nc r="T35"/>
  </rcc>
  <rcc rId="14029" sId="8" numFmtId="4">
    <oc r="U35">
      <v>0</v>
    </oc>
    <nc r="U35"/>
  </rcc>
  <rcc rId="14030" sId="8" numFmtId="4">
    <oc r="V35">
      <v>0</v>
    </oc>
    <nc r="V35"/>
  </rcc>
  <rcc rId="14031" sId="8" numFmtId="4">
    <oc r="W35">
      <v>0</v>
    </oc>
    <nc r="W35"/>
  </rcc>
  <rcc rId="14032" sId="8" numFmtId="4">
    <oc r="X35">
      <v>0</v>
    </oc>
    <nc r="X35"/>
  </rcc>
  <rcc rId="14033" sId="8" numFmtId="4">
    <oc r="Y35">
      <v>0</v>
    </oc>
    <nc r="Y35"/>
  </rcc>
  <rcc rId="14034" sId="8" numFmtId="4">
    <oc r="Z35">
      <v>0</v>
    </oc>
    <nc r="Z35"/>
  </rcc>
  <rcc rId="14035" sId="8" numFmtId="4">
    <oc r="AA35">
      <v>0</v>
    </oc>
    <nc r="AA35"/>
  </rcc>
  <rcc rId="14036" sId="8" numFmtId="4">
    <oc r="AB35">
      <v>0</v>
    </oc>
    <nc r="AB35"/>
  </rcc>
  <rcc rId="14037" sId="8" numFmtId="4">
    <oc r="AC35">
      <v>0</v>
    </oc>
    <nc r="AC35"/>
  </rcc>
  <rcc rId="14038" sId="8" numFmtId="4">
    <oc r="AD35">
      <v>0</v>
    </oc>
    <nc r="AD35"/>
  </rcc>
  <rcc rId="14039" sId="8" numFmtId="4">
    <oc r="AE35">
      <v>0</v>
    </oc>
    <nc r="AE35"/>
  </rcc>
  <rcc rId="14040" sId="8" numFmtId="4">
    <oc r="AF35">
      <v>2200</v>
    </oc>
    <nc r="AF35"/>
  </rcc>
  <rcc rId="14041" sId="8" numFmtId="4">
    <oc r="AG35">
      <v>0</v>
    </oc>
    <nc r="AG35"/>
  </rcc>
  <rcc rId="14042" sId="8">
    <oc r="B36" t="inlineStr">
      <is>
        <t>Мероприятие (результат) «Реализованы полномочия по обеспечению жилыми помещениями отдельных категорий
граждан»</t>
      </is>
    </oc>
    <nc r="B36"/>
  </rcc>
  <rcc rId="14043" sId="8">
    <oc r="C36" t="inlineStr">
      <is>
        <t>Всего</t>
      </is>
    </oc>
    <nc r="C36"/>
  </rcc>
  <rcc rId="14044" sId="8">
    <oc r="D36">
      <f>D38+D37</f>
    </oc>
    <nc r="D36"/>
  </rcc>
  <rcc rId="14045" sId="8">
    <oc r="E36">
      <f>E38+E37</f>
    </oc>
    <nc r="E36"/>
  </rcc>
  <rcc rId="14046" sId="8">
    <oc r="F36">
      <f>F38+F37</f>
    </oc>
    <nc r="F36"/>
  </rcc>
  <rcc rId="14047" sId="8">
    <oc r="G36">
      <f>G38+G37</f>
    </oc>
    <nc r="G36"/>
  </rcc>
  <rcc rId="14048" sId="8">
    <oc r="H36">
      <f>IFERROR(G36/D36*100,0)</f>
    </oc>
    <nc r="H36"/>
  </rcc>
  <rcc rId="14049" sId="8">
    <oc r="I36">
      <f>IFERROR(G36/E36*100,0)</f>
    </oc>
    <nc r="I36"/>
  </rcc>
  <rcc rId="14050" sId="8">
    <oc r="J36">
      <f>J38+J37</f>
    </oc>
    <nc r="J36"/>
  </rcc>
  <rcc rId="14051" sId="8">
    <oc r="K36">
      <f>K38+K37</f>
    </oc>
    <nc r="K36"/>
  </rcc>
  <rcc rId="14052" sId="8">
    <oc r="L36">
      <f>L38+L37</f>
    </oc>
    <nc r="L36"/>
  </rcc>
  <rcc rId="14053" sId="8">
    <oc r="M36">
      <f>M38+M37</f>
    </oc>
    <nc r="M36"/>
  </rcc>
  <rcc rId="14054" sId="8">
    <oc r="N36">
      <f>N38+N37</f>
    </oc>
    <nc r="N36"/>
  </rcc>
  <rcc rId="14055" sId="8">
    <oc r="O36">
      <f>O38+O37</f>
    </oc>
    <nc r="O36"/>
  </rcc>
  <rcc rId="14056" sId="8">
    <oc r="P36">
      <f>P38+P37</f>
    </oc>
    <nc r="P36"/>
  </rcc>
  <rcc rId="14057" sId="8">
    <oc r="Q36">
      <f>Q38+Q37</f>
    </oc>
    <nc r="Q36"/>
  </rcc>
  <rcc rId="14058" sId="8">
    <oc r="R36">
      <f>R38+R37</f>
    </oc>
    <nc r="R36"/>
  </rcc>
  <rcc rId="14059" sId="8">
    <oc r="S36">
      <f>S38+S37</f>
    </oc>
    <nc r="S36"/>
  </rcc>
  <rcc rId="14060" sId="8">
    <oc r="T36">
      <f>T38+T37</f>
    </oc>
    <nc r="T36"/>
  </rcc>
  <rcc rId="14061" sId="8">
    <oc r="U36">
      <f>U38+U37</f>
    </oc>
    <nc r="U36"/>
  </rcc>
  <rcc rId="14062" sId="8">
    <oc r="V36">
      <f>V38+V37</f>
    </oc>
    <nc r="V36"/>
  </rcc>
  <rcc rId="14063" sId="8">
    <oc r="W36">
      <f>W38+W37</f>
    </oc>
    <nc r="W36"/>
  </rcc>
  <rcc rId="14064" sId="8">
    <oc r="X36">
      <f>X38+X37</f>
    </oc>
    <nc r="X36"/>
  </rcc>
  <rcc rId="14065" sId="8">
    <oc r="Y36">
      <f>Y38+Y37</f>
    </oc>
    <nc r="Y36"/>
  </rcc>
  <rcc rId="14066" sId="8">
    <oc r="Z36">
      <f>Z38+Z37</f>
    </oc>
    <nc r="Z36"/>
  </rcc>
  <rcc rId="14067" sId="8">
    <oc r="AA36">
      <f>AA38+AA37</f>
    </oc>
    <nc r="AA36"/>
  </rcc>
  <rcc rId="14068" sId="8">
    <oc r="AB36">
      <f>AB38+AB37</f>
    </oc>
    <nc r="AB36"/>
  </rcc>
  <rcc rId="14069" sId="8">
    <oc r="AC36">
      <f>AC38+AC37</f>
    </oc>
    <nc r="AC36"/>
  </rcc>
  <rcc rId="14070" sId="8">
    <oc r="AD36">
      <f>AD38+AD37</f>
    </oc>
    <nc r="AD36"/>
  </rcc>
  <rcc rId="14071" sId="8">
    <oc r="AE36">
      <f>AE38+AE37</f>
    </oc>
    <nc r="AE36"/>
  </rcc>
  <rcc rId="14072" sId="8">
    <oc r="AF36">
      <f>AF38+AF37</f>
    </oc>
    <nc r="AF36"/>
  </rcc>
  <rcc rId="14073" sId="8">
    <oc r="AG36">
      <f>AG38+AG37</f>
    </oc>
    <nc r="AG36"/>
  </rcc>
  <rcc rId="14074" sId="8">
    <oc r="AH36" t="inlineStr">
      <is>
        <r>
          <t xml:space="preserve">МКУ "УОДОМС":
</t>
        </r>
        <r>
          <rPr>
            <sz val="12"/>
            <rFont val="Times New Roman"/>
            <family val="1"/>
            <charset val="204"/>
          </rPr>
          <t xml:space="preserve">Приобретены бумага офисная (6 пачек, формат А4), канцтовары.
</t>
        </r>
        <r>
          <rPr>
            <b/>
            <sz val="12"/>
            <rFont val="Times New Roman"/>
            <family val="1"/>
            <charset val="204"/>
          </rPr>
          <t>УпоЖП:</t>
        </r>
        <r>
          <rPr>
            <sz val="12"/>
            <rFont val="Times New Roman"/>
            <family val="1"/>
            <charset val="204"/>
          </rPr>
          <t xml:space="preserve">
 В связи с окончанием срока реализации мероприятия приём документов для признания участниками осуществлялся до 31.12.2004 г. В настоящее время приём документов по данному мероприятию не ведётся. В списке отдельных категорий граждан претендующих на получение меры государственной поддержки  по городу Когалыму на 31.03.2025 состоят 4 человека (3 инвалида, 1 ветеран боевых действий). Граждане, изъявившие желание на получение субсидии в 2025 году, отсутствуют.</t>
        </r>
      </is>
    </oc>
    <nc r="AH36"/>
  </rcc>
  <rcc rId="14075" sId="8">
    <oc r="C37" t="inlineStr">
      <is>
        <t>федеральный бюджет</t>
      </is>
    </oc>
    <nc r="C37"/>
  </rcc>
  <rcc rId="14076" sId="8">
    <oc r="D37">
      <f>SUM(J37,L37,N37,P37,R37,T37,V37,X37,Z37,AB37,AD37,AF37)</f>
    </oc>
    <nc r="D37"/>
  </rcc>
  <rcc rId="14077" sId="8">
    <oc r="E37">
      <f>J37+L37+N37+P37</f>
    </oc>
    <nc r="E37"/>
  </rcc>
  <rcc rId="14078" sId="8">
    <oc r="F37">
      <f>G37</f>
    </oc>
    <nc r="F37"/>
  </rcc>
  <rcc rId="14079" sId="8">
    <oc r="G37">
      <f>SUM(K37,M37,O37,Q37,S37,U37,W37,Y37,AA37,AC37,AE37,AG37)</f>
    </oc>
    <nc r="G37"/>
  </rcc>
  <rcc rId="14080" sId="8">
    <oc r="H37">
      <f>IFERROR(G37/D37*100,0)</f>
    </oc>
    <nc r="H37"/>
  </rcc>
  <rcc rId="14081" sId="8">
    <oc r="I37">
      <f>IFERROR(G37/E37*100,0)</f>
    </oc>
    <nc r="I37"/>
  </rcc>
  <rcc rId="14082" sId="8" numFmtId="4">
    <oc r="J37">
      <v>0</v>
    </oc>
    <nc r="J37"/>
  </rcc>
  <rcc rId="14083" sId="8" numFmtId="4">
    <oc r="K37">
      <v>0</v>
    </oc>
    <nc r="K37"/>
  </rcc>
  <rcc rId="14084" sId="8" numFmtId="4">
    <oc r="L37">
      <v>0</v>
    </oc>
    <nc r="L37"/>
  </rcc>
  <rcc rId="14085" sId="8" numFmtId="4">
    <oc r="M37">
      <v>0</v>
    </oc>
    <nc r="M37"/>
  </rcc>
  <rcc rId="14086" sId="8" numFmtId="4">
    <oc r="N37">
      <v>0</v>
    </oc>
    <nc r="N37"/>
  </rcc>
  <rcc rId="14087" sId="8" numFmtId="4">
    <oc r="O37">
      <v>0</v>
    </oc>
    <nc r="O37"/>
  </rcc>
  <rcc rId="14088" sId="8" numFmtId="4">
    <oc r="P37">
      <v>0</v>
    </oc>
    <nc r="P37"/>
  </rcc>
  <rcc rId="14089" sId="8" numFmtId="4">
    <oc r="Q37">
      <v>0</v>
    </oc>
    <nc r="Q37"/>
  </rcc>
  <rcc rId="14090" sId="8" numFmtId="4">
    <oc r="R37">
      <v>0</v>
    </oc>
    <nc r="R37"/>
  </rcc>
  <rcc rId="14091" sId="8" numFmtId="4">
    <oc r="S37">
      <v>0</v>
    </oc>
    <nc r="S37"/>
  </rcc>
  <rcc rId="14092" sId="8" numFmtId="4">
    <oc r="T37">
      <v>0</v>
    </oc>
    <nc r="T37"/>
  </rcc>
  <rcc rId="14093" sId="8" numFmtId="4">
    <oc r="U37">
      <v>0</v>
    </oc>
    <nc r="U37"/>
  </rcc>
  <rcc rId="14094" sId="8" numFmtId="4">
    <oc r="V37">
      <v>0</v>
    </oc>
    <nc r="V37"/>
  </rcc>
  <rcc rId="14095" sId="8" numFmtId="4">
    <oc r="W37">
      <v>0</v>
    </oc>
    <nc r="W37"/>
  </rcc>
  <rcc rId="14096" sId="8" numFmtId="4">
    <oc r="X37">
      <v>0</v>
    </oc>
    <nc r="X37"/>
  </rcc>
  <rcc rId="14097" sId="8" numFmtId="4">
    <oc r="Y37">
      <v>0</v>
    </oc>
    <nc r="Y37"/>
  </rcc>
  <rcc rId="14098" sId="8" numFmtId="4">
    <oc r="Z37">
      <v>0</v>
    </oc>
    <nc r="Z37"/>
  </rcc>
  <rcc rId="14099" sId="8" numFmtId="4">
    <oc r="AA37">
      <v>0</v>
    </oc>
    <nc r="AA37"/>
  </rcc>
  <rcc rId="14100" sId="8" numFmtId="4">
    <oc r="AB37">
      <v>0</v>
    </oc>
    <nc r="AB37"/>
  </rcc>
  <rcc rId="14101" sId="8" numFmtId="4">
    <oc r="AC37">
      <v>0</v>
    </oc>
    <nc r="AC37"/>
  </rcc>
  <rcc rId="14102" sId="8" numFmtId="4">
    <oc r="AD37">
      <v>0</v>
    </oc>
    <nc r="AD37"/>
  </rcc>
  <rcc rId="14103" sId="8" numFmtId="4">
    <oc r="AE37">
      <v>0</v>
    </oc>
    <nc r="AE37"/>
  </rcc>
  <rcc rId="14104" sId="8" numFmtId="4">
    <oc r="AF37">
      <v>2200</v>
    </oc>
    <nc r="AF37"/>
  </rcc>
  <rcc rId="14105" sId="8" numFmtId="4">
    <oc r="AG37">
      <v>0</v>
    </oc>
    <nc r="AG37"/>
  </rcc>
  <rcc rId="14106" sId="8">
    <oc r="C38" t="inlineStr">
      <is>
        <t>бюджет автономного округа</t>
      </is>
    </oc>
    <nc r="C38"/>
  </rcc>
  <rcc rId="14107" sId="8">
    <oc r="D38">
      <f>SUM(J38,L38,N38,P38,R38,T38,V38,X38,Z38,AB38,AD38,AF38)</f>
    </oc>
    <nc r="D38"/>
  </rcc>
  <rcc rId="14108" sId="8">
    <oc r="E38">
      <f>J38+L38+N38+P38</f>
    </oc>
    <nc r="E38"/>
  </rcc>
  <rcc rId="14109" sId="8">
    <oc r="F38">
      <f>G38</f>
    </oc>
    <nc r="F38"/>
  </rcc>
  <rcc rId="14110" sId="8">
    <oc r="G38">
      <f>SUM(K38,M38,O38,Q38,S38,U38,W38,Y38,AA38,AC38,AE38,AG38)</f>
    </oc>
    <nc r="G38"/>
  </rcc>
  <rcc rId="14111" sId="8">
    <oc r="H38">
      <f>IFERROR(G38/D38*100,0)</f>
    </oc>
    <nc r="H38"/>
  </rcc>
  <rcc rId="14112" sId="8">
    <oc r="I38">
      <f>IFERROR(G38/E38*100,0)</f>
    </oc>
    <nc r="I38"/>
  </rcc>
  <rcc rId="14113" sId="8" numFmtId="4">
    <oc r="J38">
      <v>0</v>
    </oc>
    <nc r="J38"/>
  </rcc>
  <rcc rId="14114" sId="8" numFmtId="4">
    <oc r="K38">
      <v>0</v>
    </oc>
    <nc r="K38"/>
  </rcc>
  <rcc rId="14115" sId="8" numFmtId="4">
    <oc r="L38">
      <v>0</v>
    </oc>
    <nc r="L38"/>
  </rcc>
  <rcc rId="14116" sId="8" numFmtId="4">
    <oc r="M38">
      <v>0</v>
    </oc>
    <nc r="M38"/>
  </rcc>
  <rcc rId="14117" sId="8" numFmtId="4">
    <oc r="N38">
      <v>2.1</v>
    </oc>
    <nc r="N38"/>
  </rcc>
  <rcc rId="14118" sId="8" numFmtId="4">
    <oc r="O38">
      <v>2.1</v>
    </oc>
    <nc r="O38"/>
  </rcc>
  <rcc rId="14119" sId="8" numFmtId="4">
    <oc r="P38">
      <v>0</v>
    </oc>
    <nc r="P38"/>
  </rcc>
  <rcc rId="14120" sId="8" numFmtId="4">
    <oc r="Q38">
      <v>0</v>
    </oc>
    <nc r="Q38"/>
  </rcc>
  <rcc rId="14121" sId="8" numFmtId="4">
    <oc r="R38">
      <v>0</v>
    </oc>
    <nc r="R38"/>
  </rcc>
  <rcc rId="14122" sId="8" numFmtId="4">
    <oc r="S38">
      <v>0</v>
    </oc>
    <nc r="S38"/>
  </rcc>
  <rcc rId="14123" sId="8" numFmtId="4">
    <oc r="T38">
      <v>0</v>
    </oc>
    <nc r="T38"/>
  </rcc>
  <rcc rId="14124" sId="8" numFmtId="4">
    <oc r="U38">
      <v>0</v>
    </oc>
    <nc r="U38"/>
  </rcc>
  <rcc rId="14125" sId="8" numFmtId="4">
    <oc r="V38">
      <v>0</v>
    </oc>
    <nc r="V38"/>
  </rcc>
  <rcc rId="14126" sId="8" numFmtId="4">
    <oc r="W38">
      <v>0</v>
    </oc>
    <nc r="W38"/>
  </rcc>
  <rcc rId="14127" sId="8" numFmtId="4">
    <oc r="X38">
      <v>0</v>
    </oc>
    <nc r="X38"/>
  </rcc>
  <rcc rId="14128" sId="8" numFmtId="4">
    <oc r="Y38">
      <v>0</v>
    </oc>
    <nc r="Y38"/>
  </rcc>
  <rcc rId="14129" sId="8" numFmtId="4">
    <oc r="Z38">
      <v>0</v>
    </oc>
    <nc r="Z38"/>
  </rcc>
  <rcc rId="14130" sId="8" numFmtId="4">
    <oc r="AA38">
      <v>0</v>
    </oc>
    <nc r="AA38"/>
  </rcc>
  <rcc rId="14131" sId="8" numFmtId="4">
    <oc r="AB38">
      <v>0</v>
    </oc>
    <nc r="AB38"/>
  </rcc>
  <rcc rId="14132" sId="8" numFmtId="4">
    <oc r="AC38">
      <v>0</v>
    </oc>
    <nc r="AC38"/>
  </rcc>
  <rcc rId="14133" sId="8" numFmtId="4">
    <oc r="AD38">
      <v>0</v>
    </oc>
    <nc r="AD38"/>
  </rcc>
  <rcc rId="14134" sId="8" numFmtId="4">
    <oc r="AE38">
      <v>0</v>
    </oc>
    <nc r="AE38"/>
  </rcc>
  <rcc rId="14135" sId="8" numFmtId="4">
    <oc r="AF38">
      <v>0</v>
    </oc>
    <nc r="AF38"/>
  </rcc>
  <rcc rId="14136" sId="8" numFmtId="4">
    <oc r="AG38">
      <v>0</v>
    </oc>
    <nc r="AG38"/>
  </rcc>
  <rcc rId="14137" sId="8">
    <oc r="B39" t="inlineStr">
      <is>
        <t>Структурные элементы, не входящие в направления (подпрограммы)</t>
      </is>
    </oc>
    <nc r="B39"/>
  </rcc>
  <rcc rId="14138" sId="8">
    <oc r="A40" t="inlineStr">
      <is>
        <t xml:space="preserve"> 4.1</t>
      </is>
    </oc>
    <nc r="A40"/>
  </rcc>
  <rcc rId="14139" sId="8">
    <oc r="B40" t="inlineStr">
      <is>
        <t>Комплекс процессных мероприятий «Обеспечение деятельности органов местного самоуправления города Когалыма», в том числе:</t>
      </is>
    </oc>
    <nc r="B40"/>
  </rcc>
  <rcc rId="14140" sId="8">
    <oc r="C40" t="inlineStr">
      <is>
        <t>Всего</t>
      </is>
    </oc>
    <nc r="C40"/>
  </rcc>
  <rcc rId="14141" sId="8">
    <oc r="D40">
      <f>D41</f>
    </oc>
    <nc r="D40"/>
  </rcc>
  <rcc rId="14142" sId="8">
    <oc r="E40">
      <f>E41</f>
    </oc>
    <nc r="E40"/>
  </rcc>
  <rcc rId="14143" sId="8">
    <oc r="F40">
      <f>F41</f>
    </oc>
    <nc r="F40"/>
  </rcc>
  <rcc rId="14144" sId="8">
    <oc r="G40">
      <f>G41</f>
    </oc>
    <nc r="G40"/>
  </rcc>
  <rcc rId="14145" sId="8">
    <oc r="H40">
      <f>IFERROR(G40/D40*100,0)</f>
    </oc>
    <nc r="H40"/>
  </rcc>
  <rcc rId="14146" sId="8">
    <oc r="I40">
      <f>IFERROR(G40/E40*100,0)</f>
    </oc>
    <nc r="I40"/>
  </rcc>
  <rcc rId="14147" sId="8">
    <oc r="J40">
      <f>SUM(J41:J41)</f>
    </oc>
    <nc r="J40"/>
  </rcc>
  <rcc rId="14148" sId="8">
    <oc r="K40">
      <f>SUM(K41:K41)</f>
    </oc>
    <nc r="K40"/>
  </rcc>
  <rcc rId="14149" sId="8">
    <oc r="L40">
      <f>SUM(L41:L41)</f>
    </oc>
    <nc r="L40"/>
  </rcc>
  <rcc rId="14150" sId="8">
    <oc r="M40">
      <f>SUM(M41:M41)</f>
    </oc>
    <nc r="M40"/>
  </rcc>
  <rcc rId="14151" sId="8">
    <oc r="N40">
      <f>SUM(N41:N41)</f>
    </oc>
    <nc r="N40"/>
  </rcc>
  <rcc rId="14152" sId="8">
    <oc r="O40">
      <f>SUM(O41:O41)</f>
    </oc>
    <nc r="O40"/>
  </rcc>
  <rcc rId="14153" sId="8">
    <oc r="P40">
      <f>SUM(P41:P41)</f>
    </oc>
    <nc r="P40"/>
  </rcc>
  <rcc rId="14154" sId="8">
    <oc r="Q40">
      <f>SUM(Q41:Q41)</f>
    </oc>
    <nc r="Q40"/>
  </rcc>
  <rcc rId="14155" sId="8">
    <oc r="R40">
      <f>SUM(R41:R41)</f>
    </oc>
    <nc r="R40"/>
  </rcc>
  <rcc rId="14156" sId="8">
    <oc r="S40">
      <f>SUM(S41:S41)</f>
    </oc>
    <nc r="S40"/>
  </rcc>
  <rcc rId="14157" sId="8">
    <oc r="T40">
      <f>SUM(T41:T41)</f>
    </oc>
    <nc r="T40"/>
  </rcc>
  <rcc rId="14158" sId="8">
    <oc r="U40">
      <f>SUM(U41:U41)</f>
    </oc>
    <nc r="U40"/>
  </rcc>
  <rcc rId="14159" sId="8">
    <oc r="V40">
      <f>SUM(V41:V41)</f>
    </oc>
    <nc r="V40"/>
  </rcc>
  <rcc rId="14160" sId="8">
    <oc r="W40">
      <f>SUM(W41:W41)</f>
    </oc>
    <nc r="W40"/>
  </rcc>
  <rcc rId="14161" sId="8">
    <oc r="X40">
      <f>SUM(X41:X41)</f>
    </oc>
    <nc r="X40"/>
  </rcc>
  <rcc rId="14162" sId="8">
    <oc r="Y40">
      <f>SUM(Y41:Y41)</f>
    </oc>
    <nc r="Y40"/>
  </rcc>
  <rcc rId="14163" sId="8">
    <oc r="Z40">
      <f>SUM(Z41:Z41)</f>
    </oc>
    <nc r="Z40"/>
  </rcc>
  <rcc rId="14164" sId="8">
    <oc r="AA40">
      <f>SUM(AA41:AA41)</f>
    </oc>
    <nc r="AA40"/>
  </rcc>
  <rcc rId="14165" sId="8">
    <oc r="AB40">
      <f>SUM(AB41:AB41)</f>
    </oc>
    <nc r="AB40"/>
  </rcc>
  <rcc rId="14166" sId="8">
    <oc r="AC40">
      <f>SUM(AC41:AC41)</f>
    </oc>
    <nc r="AC40"/>
  </rcc>
  <rcc rId="14167" sId="8">
    <oc r="AD40">
      <f>SUM(AD41:AD41)</f>
    </oc>
    <nc r="AD40"/>
  </rcc>
  <rcc rId="14168" sId="8">
    <oc r="AE40">
      <f>SUM(AE41:AE41)</f>
    </oc>
    <nc r="AE40"/>
  </rcc>
  <rcc rId="14169" sId="8">
    <oc r="AF40">
      <f>SUM(AF41:AF41)</f>
    </oc>
    <nc r="AF40"/>
  </rcc>
  <rcc rId="14170" sId="8">
    <oc r="AG40">
      <f>SUM(AG41:AG41)</f>
    </oc>
    <nc r="AG40"/>
  </rcc>
  <rcc rId="14171" sId="8">
    <oc r="C41" t="inlineStr">
      <is>
        <t>бюджет города Когалыма</t>
      </is>
    </oc>
    <nc r="C41"/>
  </rcc>
  <rcc rId="14172" sId="8">
    <oc r="D41">
      <f>SUM(J41,L41,N41,P41,R41,T41,V41,X41,Z41,AB41,AD41,AF41)</f>
    </oc>
    <nc r="D41"/>
  </rcc>
  <rcc rId="14173" sId="8">
    <oc r="E41">
      <f>J41+L41+N41+P41</f>
    </oc>
    <nc r="E41"/>
  </rcc>
  <rcc rId="14174" sId="8">
    <oc r="F41">
      <f>G41</f>
    </oc>
    <nc r="F41"/>
  </rcc>
  <rcc rId="14175" sId="8">
    <oc r="G41">
      <f>SUM(K41,M41,O41,Q41,S41,U41,W41,Y41,AA41,AC41,AE41,AG41)</f>
    </oc>
    <nc r="G41"/>
  </rcc>
  <rcc rId="14176" sId="8">
    <oc r="H41">
      <f>IFERROR(G41/D41*100,0)</f>
    </oc>
    <nc r="H41"/>
  </rcc>
  <rcc rId="14177" sId="8">
    <oc r="I41">
      <f>IFERROR(G41/E41*100,0)</f>
    </oc>
    <nc r="I41"/>
  </rcc>
  <rcc rId="14178" sId="8">
    <oc r="J41">
      <f>J43+J45</f>
    </oc>
    <nc r="J41"/>
  </rcc>
  <rcc rId="14179" sId="8">
    <oc r="K41">
      <f>K43+K45</f>
    </oc>
    <nc r="K41"/>
  </rcc>
  <rcc rId="14180" sId="8">
    <oc r="L41">
      <f>L43+L45</f>
    </oc>
    <nc r="L41"/>
  </rcc>
  <rcc rId="14181" sId="8">
    <oc r="M41">
      <f>M43+M45</f>
    </oc>
    <nc r="M41"/>
  </rcc>
  <rcc rId="14182" sId="8">
    <oc r="N41">
      <f>N43+N45</f>
    </oc>
    <nc r="N41"/>
  </rcc>
  <rcc rId="14183" sId="8">
    <oc r="O41">
      <f>O43+O45</f>
    </oc>
    <nc r="O41"/>
  </rcc>
  <rcc rId="14184" sId="8">
    <oc r="P41">
      <f>P43+P45</f>
    </oc>
    <nc r="P41"/>
  </rcc>
  <rcc rId="14185" sId="8">
    <oc r="Q41">
      <f>Q43+Q45</f>
    </oc>
    <nc r="Q41"/>
  </rcc>
  <rcc rId="14186" sId="8">
    <oc r="R41">
      <f>R43+R45</f>
    </oc>
    <nc r="R41"/>
  </rcc>
  <rcc rId="14187" sId="8">
    <oc r="S41">
      <f>S43+S45</f>
    </oc>
    <nc r="S41"/>
  </rcc>
  <rcc rId="14188" sId="8">
    <oc r="T41">
      <f>T43+T45</f>
    </oc>
    <nc r="T41"/>
  </rcc>
  <rcc rId="14189" sId="8">
    <oc r="U41">
      <f>U43+U45</f>
    </oc>
    <nc r="U41"/>
  </rcc>
  <rcc rId="14190" sId="8">
    <oc r="V41">
      <f>V43+V45</f>
    </oc>
    <nc r="V41"/>
  </rcc>
  <rcc rId="14191" sId="8">
    <oc r="W41">
      <f>W43+W45</f>
    </oc>
    <nc r="W41"/>
  </rcc>
  <rcc rId="14192" sId="8">
    <oc r="X41">
      <f>X43+X45</f>
    </oc>
    <nc r="X41"/>
  </rcc>
  <rcc rId="14193" sId="8">
    <oc r="Y41">
      <f>Y43+Y45</f>
    </oc>
    <nc r="Y41"/>
  </rcc>
  <rcc rId="14194" sId="8">
    <oc r="Z41">
      <f>Z43+Z45</f>
    </oc>
    <nc r="Z41"/>
  </rcc>
  <rcc rId="14195" sId="8">
    <oc r="AA41">
      <f>AA43+AA45</f>
    </oc>
    <nc r="AA41"/>
  </rcc>
  <rcc rId="14196" sId="8">
    <oc r="AB41">
      <f>AB43+AB45</f>
    </oc>
    <nc r="AB41"/>
  </rcc>
  <rcc rId="14197" sId="8">
    <oc r="AC41">
      <f>AC43+AC45</f>
    </oc>
    <nc r="AC41"/>
  </rcc>
  <rcc rId="14198" sId="8">
    <oc r="AD41">
      <f>AD43+AD45</f>
    </oc>
    <nc r="AD41"/>
  </rcc>
  <rcc rId="14199" sId="8">
    <oc r="AE41">
      <f>AE43+AE45</f>
    </oc>
    <nc r="AE41"/>
  </rcc>
  <rcc rId="14200" sId="8">
    <oc r="AF41">
      <f>AF43+AF45</f>
    </oc>
    <nc r="AF41"/>
  </rcc>
  <rcc rId="14201" sId="8">
    <oc r="AG41">
      <f>AG43+AG45</f>
    </oc>
    <nc r="AG41"/>
  </rcc>
  <rcc rId="14202" sId="8">
    <oc r="B42" t="inlineStr">
      <is>
        <t>Мероприятие (результат) «Обеспечено функционирование ОАиГ»</t>
      </is>
    </oc>
    <nc r="B42"/>
  </rcc>
  <rcc rId="14203" sId="8">
    <oc r="C42" t="inlineStr">
      <is>
        <t>Всего</t>
      </is>
    </oc>
    <nc r="C42"/>
  </rcc>
  <rcc rId="14204" sId="8">
    <oc r="D42">
      <f>D43</f>
    </oc>
    <nc r="D42"/>
  </rcc>
  <rcc rId="14205" sId="8">
    <oc r="E42">
      <f>E43</f>
    </oc>
    <nc r="E42"/>
  </rcc>
  <rcc rId="14206" sId="8">
    <oc r="F42">
      <f>F43</f>
    </oc>
    <nc r="F42"/>
  </rcc>
  <rcc rId="14207" sId="8">
    <oc r="G42">
      <f>G43</f>
    </oc>
    <nc r="G42"/>
  </rcc>
  <rcc rId="14208" sId="8">
    <oc r="H42">
      <f>IFERROR(G42/D42*100,0)</f>
    </oc>
    <nc r="H42"/>
  </rcc>
  <rcc rId="14209" sId="8">
    <oc r="I42">
      <f>IFERROR(G42/E42*100,0)</f>
    </oc>
    <nc r="I42"/>
  </rcc>
  <rcc rId="14210" sId="8">
    <oc r="J42">
      <f>SUM(J43:J43)</f>
    </oc>
    <nc r="J42"/>
  </rcc>
  <rcc rId="14211" sId="8">
    <oc r="K42">
      <f>SUM(K43:K43)</f>
    </oc>
    <nc r="K42"/>
  </rcc>
  <rcc rId="14212" sId="8">
    <oc r="L42">
      <f>SUM(L43:L43)</f>
    </oc>
    <nc r="L42"/>
  </rcc>
  <rcc rId="14213" sId="8">
    <oc r="M42">
      <f>SUM(M43:M43)</f>
    </oc>
    <nc r="M42"/>
  </rcc>
  <rcc rId="14214" sId="8">
    <oc r="N42">
      <f>SUM(N43:N43)</f>
    </oc>
    <nc r="N42"/>
  </rcc>
  <rcc rId="14215" sId="8">
    <oc r="O42">
      <f>SUM(O43:O43)</f>
    </oc>
    <nc r="O42"/>
  </rcc>
  <rcc rId="14216" sId="8">
    <oc r="P42">
      <f>SUM(P43:P43)</f>
    </oc>
    <nc r="P42"/>
  </rcc>
  <rcc rId="14217" sId="8">
    <oc r="Q42">
      <f>SUM(Q43:Q43)</f>
    </oc>
    <nc r="Q42"/>
  </rcc>
  <rcc rId="14218" sId="8">
    <oc r="R42">
      <f>SUM(R43:R43)</f>
    </oc>
    <nc r="R42"/>
  </rcc>
  <rcc rId="14219" sId="8">
    <oc r="S42">
      <f>SUM(S43:S43)</f>
    </oc>
    <nc r="S42"/>
  </rcc>
  <rcc rId="14220" sId="8">
    <oc r="T42">
      <f>SUM(T43:T43)</f>
    </oc>
    <nc r="T42"/>
  </rcc>
  <rcc rId="14221" sId="8">
    <oc r="U42">
      <f>SUM(U43:U43)</f>
    </oc>
    <nc r="U42"/>
  </rcc>
  <rcc rId="14222" sId="8">
    <oc r="V42">
      <f>SUM(V43:V43)</f>
    </oc>
    <nc r="V42"/>
  </rcc>
  <rcc rId="14223" sId="8">
    <oc r="W42">
      <f>SUM(W43:W43)</f>
    </oc>
    <nc r="W42"/>
  </rcc>
  <rcc rId="14224" sId="8">
    <oc r="X42">
      <f>SUM(X43:X43)</f>
    </oc>
    <nc r="X42"/>
  </rcc>
  <rcc rId="14225" sId="8">
    <oc r="Y42">
      <f>SUM(Y43:Y43)</f>
    </oc>
    <nc r="Y42"/>
  </rcc>
  <rcc rId="14226" sId="8">
    <oc r="Z42">
      <f>SUM(Z43:Z43)</f>
    </oc>
    <nc r="Z42"/>
  </rcc>
  <rcc rId="14227" sId="8">
    <oc r="AA42">
      <f>SUM(AA43:AA43)</f>
    </oc>
    <nc r="AA42"/>
  </rcc>
  <rcc rId="14228" sId="8">
    <oc r="AB42">
      <f>SUM(AB43:AB43)</f>
    </oc>
    <nc r="AB42"/>
  </rcc>
  <rcc rId="14229" sId="8">
    <oc r="AC42">
      <f>SUM(AC43:AC43)</f>
    </oc>
    <nc r="AC42"/>
  </rcc>
  <rcc rId="14230" sId="8">
    <oc r="AD42">
      <f>SUM(AD43:AD43)</f>
    </oc>
    <nc r="AD42"/>
  </rcc>
  <rcc rId="14231" sId="8">
    <oc r="AE42">
      <f>SUM(AE43:AE43)</f>
    </oc>
    <nc r="AE42"/>
  </rcc>
  <rcc rId="14232" sId="8">
    <oc r="AF42">
      <f>SUM(AF43:AF43)</f>
    </oc>
    <nc r="AF42"/>
  </rcc>
  <rcc rId="14233" sId="8">
    <oc r="AG42">
      <f>SUM(AG43:AG43)</f>
    </oc>
    <nc r="AG42"/>
  </rcc>
  <rcc rId="14234" sId="8">
    <oc r="C43" t="inlineStr">
      <is>
        <t>бюджет города Когалыма</t>
      </is>
    </oc>
    <nc r="C43"/>
  </rcc>
  <rcc rId="14235" sId="8">
    <oc r="D43">
      <f>SUM(J43,L43,N43,P43,R43,T43,V43,X43,Z43,AB43,AD43,AF43)</f>
    </oc>
    <nc r="D43"/>
  </rcc>
  <rcc rId="14236" sId="8">
    <oc r="E43">
      <f>J43+L43+N43+P43</f>
    </oc>
    <nc r="E43"/>
  </rcc>
  <rcc rId="14237" sId="8">
    <oc r="F43">
      <f>G43</f>
    </oc>
    <nc r="F43"/>
  </rcc>
  <rcc rId="14238" sId="8">
    <oc r="G43">
      <f>SUM(K43,M43,O43,Q43,S43,U43,W43,Y43,AA43,AC43,AE43,AG43)</f>
    </oc>
    <nc r="G43"/>
  </rcc>
  <rcc rId="14239" sId="8">
    <oc r="H43">
      <f>IFERROR(G43/D43*100,0)</f>
    </oc>
    <nc r="H43"/>
  </rcc>
  <rcc rId="14240" sId="8">
    <oc r="I43">
      <f>IFERROR(G43/E43*100,0)</f>
    </oc>
    <nc r="I43"/>
  </rcc>
  <rcc rId="14241" sId="8" numFmtId="4">
    <oc r="J43">
      <v>1487.683</v>
    </oc>
    <nc r="J43"/>
  </rcc>
  <rcc rId="14242" sId="8" numFmtId="4">
    <oc r="K43">
      <v>0</v>
    </oc>
    <nc r="K43"/>
  </rcc>
  <rcc rId="14243" sId="8" numFmtId="4">
    <oc r="L43">
      <v>878.49800000000005</v>
    </oc>
    <nc r="L43"/>
  </rcc>
  <rcc rId="14244" sId="8">
    <oc r="M43">
      <f>651.5+265.18</f>
    </oc>
    <nc r="M43"/>
  </rcc>
  <rcc rId="14245" sId="8" numFmtId="4">
    <oc r="N43">
      <v>683.37599999999998</v>
    </oc>
    <nc r="N43"/>
  </rcc>
  <rcc rId="14246" sId="8">
    <oc r="O43">
      <f>165.52+399.97</f>
    </oc>
    <nc r="O43"/>
  </rcc>
  <rcc rId="14247" sId="8" numFmtId="4">
    <oc r="P43">
      <v>1067.0450000000001</v>
    </oc>
    <nc r="P43"/>
  </rcc>
  <rcc rId="14248" sId="8" numFmtId="4">
    <oc r="Q43">
      <v>815.7</v>
    </oc>
    <nc r="Q43"/>
  </rcc>
  <rcc rId="14249" sId="8" numFmtId="4">
    <oc r="R43">
      <v>799.24400000000003</v>
    </oc>
    <nc r="R43"/>
  </rcc>
  <rcc rId="14250" sId="8" numFmtId="4">
    <oc r="S43">
      <v>0</v>
    </oc>
    <nc r="S43"/>
  </rcc>
  <rcc rId="14251" sId="8" numFmtId="4">
    <oc r="T43">
      <v>683.37599999999998</v>
    </oc>
    <nc r="T43"/>
  </rcc>
  <rcc rId="14252" sId="8" numFmtId="4">
    <oc r="U43">
      <v>0</v>
    </oc>
    <nc r="U43"/>
  </rcc>
  <rcc rId="14253" sId="8" numFmtId="4">
    <oc r="V43">
      <v>1067.0450000000001</v>
    </oc>
    <nc r="V43"/>
  </rcc>
  <rcc rId="14254" sId="8" numFmtId="4">
    <oc r="W43">
      <v>0</v>
    </oc>
    <nc r="W43"/>
  </rcc>
  <rcc rId="14255" sId="8" numFmtId="4">
    <oc r="X43">
      <v>799.24400000000003</v>
    </oc>
    <nc r="X43"/>
  </rcc>
  <rcc rId="14256" sId="8" numFmtId="4">
    <oc r="Y43">
      <v>0</v>
    </oc>
    <nc r="Y43"/>
  </rcc>
  <rcc rId="14257" sId="8" numFmtId="4">
    <oc r="Z43">
      <v>683.37599999999998</v>
    </oc>
    <nc r="Z43"/>
  </rcc>
  <rcc rId="14258" sId="8" numFmtId="4">
    <oc r="AA43">
      <v>0</v>
    </oc>
    <nc r="AA43"/>
  </rcc>
  <rcc rId="14259" sId="8" numFmtId="4">
    <oc r="AB43">
      <v>875.51099999999997</v>
    </oc>
    <nc r="AB43"/>
  </rcc>
  <rcc rId="14260" sId="8" numFmtId="4">
    <oc r="AC43">
      <v>0</v>
    </oc>
    <nc r="AC43"/>
  </rcc>
  <rcc rId="14261" sId="8" numFmtId="4">
    <oc r="AD43">
      <v>741.31</v>
    </oc>
    <nc r="AD43"/>
  </rcc>
  <rcc rId="14262" sId="8" numFmtId="4">
    <oc r="AE43">
      <v>0</v>
    </oc>
    <nc r="AE43"/>
  </rcc>
  <rcc rId="14263" sId="8" numFmtId="4">
    <oc r="AF43">
      <v>854.29200000000003</v>
    </oc>
    <nc r="AF43"/>
  </rcc>
  <rcc rId="14264" sId="8" numFmtId="4">
    <oc r="AG43">
      <v>0</v>
    </oc>
    <nc r="AG43"/>
  </rcc>
  <rcc rId="14265" sId="8">
    <oc r="B44" t="inlineStr">
      <is>
        <t>Мероприятие (результат) «Обеспечено функционирование УпоЖП»</t>
      </is>
    </oc>
    <nc r="B44"/>
  </rcc>
  <rcc rId="14266" sId="8">
    <oc r="C44" t="inlineStr">
      <is>
        <t>Всего</t>
      </is>
    </oc>
    <nc r="C44"/>
  </rcc>
  <rcc rId="14267" sId="8">
    <oc r="D44">
      <f>D45</f>
    </oc>
    <nc r="D44"/>
  </rcc>
  <rcc rId="14268" sId="8">
    <oc r="E44">
      <f>E45</f>
    </oc>
    <nc r="E44"/>
  </rcc>
  <rcc rId="14269" sId="8">
    <oc r="F44">
      <f>F45</f>
    </oc>
    <nc r="F44"/>
  </rcc>
  <rcc rId="14270" sId="8">
    <oc r="G44">
      <f>G45</f>
    </oc>
    <nc r="G44"/>
  </rcc>
  <rcc rId="14271" sId="8">
    <oc r="H44">
      <f>IFERROR(G44/D44*100,0)</f>
    </oc>
    <nc r="H44"/>
  </rcc>
  <rcc rId="14272" sId="8">
    <oc r="I44">
      <f>IFERROR(G44/E44*100,0)</f>
    </oc>
    <nc r="I44"/>
  </rcc>
  <rcc rId="14273" sId="8">
    <oc r="J44">
      <f>SUM(J45:J45)</f>
    </oc>
    <nc r="J44"/>
  </rcc>
  <rcc rId="14274" sId="8">
    <oc r="K44">
      <f>SUM(K45:K45)</f>
    </oc>
    <nc r="K44"/>
  </rcc>
  <rcc rId="14275" sId="8">
    <oc r="L44">
      <f>SUM(L45:L45)</f>
    </oc>
    <nc r="L44"/>
  </rcc>
  <rcc rId="14276" sId="8">
    <oc r="M44">
      <f>SUM(M45:M45)</f>
    </oc>
    <nc r="M44"/>
  </rcc>
  <rcc rId="14277" sId="8">
    <oc r="N44">
      <f>SUM(N45:N45)</f>
    </oc>
    <nc r="N44"/>
  </rcc>
  <rcc rId="14278" sId="8">
    <oc r="O44">
      <f>SUM(O45:O45)</f>
    </oc>
    <nc r="O44"/>
  </rcc>
  <rcc rId="14279" sId="8">
    <oc r="P44">
      <f>SUM(P45:P45)</f>
    </oc>
    <nc r="P44"/>
  </rcc>
  <rcc rId="14280" sId="8">
    <oc r="Q44">
      <f>SUM(Q45:Q45)</f>
    </oc>
    <nc r="Q44"/>
  </rcc>
  <rcc rId="14281" sId="8">
    <oc r="R44">
      <f>SUM(R45:R45)</f>
    </oc>
    <nc r="R44"/>
  </rcc>
  <rcc rId="14282" sId="8">
    <oc r="S44">
      <f>SUM(S45:S45)</f>
    </oc>
    <nc r="S44"/>
  </rcc>
  <rcc rId="14283" sId="8">
    <oc r="T44">
      <f>SUM(T45:T45)</f>
    </oc>
    <nc r="T44"/>
  </rcc>
  <rcc rId="14284" sId="8">
    <oc r="U44">
      <f>SUM(U45:U45)</f>
    </oc>
    <nc r="U44"/>
  </rcc>
  <rcc rId="14285" sId="8">
    <oc r="V44">
      <f>SUM(V45:V45)</f>
    </oc>
    <nc r="V44"/>
  </rcc>
  <rcc rId="14286" sId="8">
    <oc r="W44">
      <f>SUM(W45:W45)</f>
    </oc>
    <nc r="W44"/>
  </rcc>
  <rcc rId="14287" sId="8">
    <oc r="X44">
      <f>SUM(X45:X45)</f>
    </oc>
    <nc r="X44"/>
  </rcc>
  <rcc rId="14288" sId="8">
    <oc r="Y44">
      <f>SUM(Y45:Y45)</f>
    </oc>
    <nc r="Y44"/>
  </rcc>
  <rcc rId="14289" sId="8">
    <oc r="Z44">
      <f>SUM(Z45:Z45)</f>
    </oc>
    <nc r="Z44"/>
  </rcc>
  <rcc rId="14290" sId="8">
    <oc r="AA44">
      <f>SUM(AA45:AA45)</f>
    </oc>
    <nc r="AA44"/>
  </rcc>
  <rcc rId="14291" sId="8">
    <oc r="AB44">
      <f>SUM(AB45:AB45)</f>
    </oc>
    <nc r="AB44"/>
  </rcc>
  <rcc rId="14292" sId="8">
    <oc r="AC44">
      <f>SUM(AC45:AC45)</f>
    </oc>
    <nc r="AC44"/>
  </rcc>
  <rcc rId="14293" sId="8">
    <oc r="AD44">
      <f>SUM(AD45:AD45)</f>
    </oc>
    <nc r="AD44"/>
  </rcc>
  <rcc rId="14294" sId="8">
    <oc r="AE44">
      <f>SUM(AE45:AE45)</f>
    </oc>
    <nc r="AE44"/>
  </rcc>
  <rcc rId="14295" sId="8">
    <oc r="AF44">
      <f>SUM(AF45:AF45)</f>
    </oc>
    <nc r="AF44"/>
  </rcc>
  <rcc rId="14296" sId="8">
    <oc r="AG44">
      <f>SUM(AG45:AG45)</f>
    </oc>
    <nc r="AG44"/>
  </rcc>
  <rcc rId="14297" sId="8">
    <oc r="AH44" t="inlineStr">
      <is>
        <r>
          <t xml:space="preserve">УпоЖП:
</t>
        </r>
        <r>
          <rPr>
            <sz val="12"/>
            <rFont val="Times New Roman"/>
            <family val="1"/>
            <charset val="204"/>
          </rPr>
          <t>Отклонение факта от плана реализации денежных средств сложилось ввиду того, что вновь принятые муниципальные служащие управления по жилищной политике Администрации города Когалыма не имеют стажа на муниципальной службе, в связи с чем надбавки за выслугу лет, классный чин и за особые условия труда начисляются в минимальном размере.</t>
        </r>
      </is>
    </oc>
    <nc r="AH44"/>
  </rcc>
  <rcc rId="14298" sId="8">
    <oc r="C45" t="inlineStr">
      <is>
        <t>бюджет города Когалыма</t>
      </is>
    </oc>
    <nc r="C45"/>
  </rcc>
  <rcc rId="14299" sId="8">
    <oc r="D45">
      <f>SUM(J45,L45,N45,P45,R45,T45,V45,X45,Z45,AB45,AD45,AF45)</f>
    </oc>
    <nc r="D45"/>
  </rcc>
  <rcc rId="14300" sId="8">
    <oc r="E45">
      <f>J45+L45+N45+P45</f>
    </oc>
    <nc r="E45"/>
  </rcc>
  <rcc rId="14301" sId="8">
    <oc r="F45">
      <f>G45</f>
    </oc>
    <nc r="F45"/>
  </rcc>
  <rcc rId="14302" sId="8">
    <oc r="G45">
      <f>SUM(K45,M45,O45,Q45,S45,U45,W45,Y45,AA45,AC45,AE45,AG45)</f>
    </oc>
    <nc r="G45"/>
  </rcc>
  <rcc rId="14303" sId="8">
    <oc r="H45">
      <f>IFERROR(G45/D45*100,0)</f>
    </oc>
    <nc r="H45"/>
  </rcc>
  <rcc rId="14304" sId="8">
    <oc r="I45">
      <f>IFERROR(G45/E45*100,0)</f>
    </oc>
    <nc r="I45"/>
  </rcc>
  <rcc rId="14305" sId="8" numFmtId="4">
    <oc r="J45">
      <v>2757.1509999999998</v>
    </oc>
    <nc r="J45"/>
  </rcc>
  <rcc rId="14306" sId="8" numFmtId="4">
    <oc r="K45">
      <v>1300.79</v>
    </oc>
    <nc r="K45"/>
  </rcc>
  <rcc rId="14307" sId="8" numFmtId="4">
    <oc r="L45">
      <v>1632.462</v>
    </oc>
    <nc r="L45"/>
  </rcc>
  <rcc rId="14308" sId="8">
    <oc r="M45">
      <f>578.82+1245.74</f>
    </oc>
    <nc r="M45"/>
  </rcc>
  <rcc rId="14309" sId="8" numFmtId="4">
    <oc r="N45">
      <v>1000.47</v>
    </oc>
    <nc r="N45"/>
  </rcc>
  <rcc rId="14310" sId="8">
    <oc r="O45">
      <f>305.35+1065.25+14.03</f>
    </oc>
    <nc r="O45"/>
  </rcc>
  <rcc rId="14311" sId="8" numFmtId="4">
    <oc r="P45">
      <v>1972.6010000000001</v>
    </oc>
    <nc r="P45"/>
  </rcc>
  <rcc rId="14312" sId="8" numFmtId="4">
    <oc r="Q45">
      <v>1264.05</v>
    </oc>
    <nc r="Q45"/>
  </rcc>
  <rcc rId="14313" sId="8" numFmtId="4">
    <oc r="R45">
      <v>1484.748</v>
    </oc>
    <nc r="R45"/>
  </rcc>
  <rcc rId="14314" sId="8" numFmtId="4">
    <oc r="S45">
      <v>0</v>
    </oc>
    <nc r="S45"/>
  </rcc>
  <rcc rId="14315" sId="8" numFmtId="4">
    <oc r="T45">
      <v>1092.77</v>
    </oc>
    <nc r="T45"/>
  </rcc>
  <rcc rId="14316" sId="8" numFmtId="4">
    <oc r="U45">
      <v>0</v>
    </oc>
    <nc r="U45"/>
  </rcc>
  <rcc rId="14317" sId="8" numFmtId="4">
    <oc r="V45">
      <v>1972.6010000000001</v>
    </oc>
    <nc r="V45"/>
  </rcc>
  <rcc rId="14318" sId="8" numFmtId="4">
    <oc r="W45">
      <v>0</v>
    </oc>
    <nc r="W45"/>
  </rcc>
  <rcc rId="14319" sId="8" numFmtId="4">
    <oc r="X45">
      <v>1484.748</v>
    </oc>
    <nc r="X45"/>
  </rcc>
  <rcc rId="14320" sId="8" numFmtId="4">
    <oc r="Y45">
      <v>0</v>
    </oc>
    <nc r="Y45"/>
  </rcc>
  <rcc rId="14321" sId="8" numFmtId="4">
    <oc r="Z45">
      <v>1092.77</v>
    </oc>
    <nc r="Z45"/>
  </rcc>
  <rcc rId="14322" sId="8" numFmtId="4">
    <oc r="AA45">
      <v>0</v>
    </oc>
    <nc r="AA45"/>
  </rcc>
  <rcc rId="14323" sId="8" numFmtId="4">
    <oc r="AB45">
      <v>1623.136</v>
    </oc>
    <nc r="AB45"/>
  </rcc>
  <rcc rId="14324" sId="8" numFmtId="4">
    <oc r="AC45">
      <v>0</v>
    </oc>
    <nc r="AC45"/>
  </rcc>
  <rcc rId="14325" sId="8" numFmtId="4">
    <oc r="AD45">
      <v>1379.21</v>
    </oc>
    <nc r="AD45"/>
  </rcc>
  <rcc rId="14326" sId="8" numFmtId="4">
    <oc r="AE45">
      <v>0</v>
    </oc>
    <nc r="AE45"/>
  </rcc>
  <rcc rId="14327" sId="8" numFmtId="4">
    <oc r="AF45">
      <v>1372.93</v>
    </oc>
    <nc r="AF45"/>
  </rcc>
  <rcc rId="14328" sId="8" numFmtId="4">
    <oc r="AG45">
      <v>0</v>
    </oc>
    <nc r="AG45"/>
  </rcc>
  <rcc rId="14329" sId="8">
    <oc r="A46" t="inlineStr">
      <is>
        <t xml:space="preserve"> 4.2</t>
      </is>
    </oc>
    <nc r="A46"/>
  </rcc>
  <rcc rId="14330" sId="8">
    <oc r="B46" t="inlineStr">
      <is>
        <t>Комплекс процессных мероприятий «Обеспечение деятельности муниципальных казенных учреждений города Когалыма», в том числе:</t>
      </is>
    </oc>
    <nc r="B46"/>
  </rcc>
  <rcc rId="14331" sId="8">
    <oc r="C46" t="inlineStr">
      <is>
        <t>Всего</t>
      </is>
    </oc>
    <nc r="C46"/>
  </rcc>
  <rcc rId="14332" sId="8">
    <oc r="D46">
      <f>D47</f>
    </oc>
    <nc r="D46"/>
  </rcc>
  <rcc rId="14333" sId="8">
    <oc r="E46">
      <f>E47</f>
    </oc>
    <nc r="E46"/>
  </rcc>
  <rcc rId="14334" sId="8">
    <oc r="F46">
      <f>F47</f>
    </oc>
    <nc r="F46"/>
  </rcc>
  <rcc rId="14335" sId="8">
    <oc r="G46">
      <f>G47</f>
    </oc>
    <nc r="G46"/>
  </rcc>
  <rcc rId="14336" sId="8">
    <oc r="H46">
      <f>IFERROR(G46/D46*100,0)</f>
    </oc>
    <nc r="H46"/>
  </rcc>
  <rcc rId="14337" sId="8">
    <oc r="I46">
      <f>IFERROR(G46/E46*100,0)</f>
    </oc>
    <nc r="I46"/>
  </rcc>
  <rcc rId="14338" sId="8">
    <oc r="J46">
      <f>SUM(J47:J47)</f>
    </oc>
    <nc r="J46"/>
  </rcc>
  <rcc rId="14339" sId="8">
    <oc r="K46">
      <f>SUM(K47:K47)</f>
    </oc>
    <nc r="K46"/>
  </rcc>
  <rcc rId="14340" sId="8">
    <oc r="L46">
      <f>SUM(L47:L47)</f>
    </oc>
    <nc r="L46"/>
  </rcc>
  <rcc rId="14341" sId="8">
    <oc r="M46">
      <f>SUM(M47:M47)</f>
    </oc>
    <nc r="M46"/>
  </rcc>
  <rcc rId="14342" sId="8">
    <oc r="N46">
      <f>SUM(N47:N47)</f>
    </oc>
    <nc r="N46"/>
  </rcc>
  <rcc rId="14343" sId="8">
    <oc r="O46">
      <f>SUM(O47:O47)</f>
    </oc>
    <nc r="O46"/>
  </rcc>
  <rcc rId="14344" sId="8">
    <oc r="P46">
      <f>SUM(P47:P47)</f>
    </oc>
    <nc r="P46"/>
  </rcc>
  <rcc rId="14345" sId="8">
    <oc r="Q46">
      <f>SUM(Q47:Q47)</f>
    </oc>
    <nc r="Q46"/>
  </rcc>
  <rcc rId="14346" sId="8">
    <oc r="R46">
      <f>SUM(R47:R47)</f>
    </oc>
    <nc r="R46"/>
  </rcc>
  <rcc rId="14347" sId="8">
    <oc r="S46">
      <f>SUM(S47:S47)</f>
    </oc>
    <nc r="S46"/>
  </rcc>
  <rcc rId="14348" sId="8">
    <oc r="T46">
      <f>SUM(T47:T47)</f>
    </oc>
    <nc r="T46"/>
  </rcc>
  <rcc rId="14349" sId="8">
    <oc r="U46">
      <f>SUM(U47:U47)</f>
    </oc>
    <nc r="U46"/>
  </rcc>
  <rcc rId="14350" sId="8">
    <oc r="V46">
      <f>SUM(V47:V47)</f>
    </oc>
    <nc r="V46"/>
  </rcc>
  <rcc rId="14351" sId="8">
    <oc r="W46">
      <f>SUM(W47:W47)</f>
    </oc>
    <nc r="W46"/>
  </rcc>
  <rcc rId="14352" sId="8">
    <oc r="X46">
      <f>SUM(X47:X47)</f>
    </oc>
    <nc r="X46"/>
  </rcc>
  <rcc rId="14353" sId="8">
    <oc r="Y46">
      <f>SUM(Y47:Y47)</f>
    </oc>
    <nc r="Y46"/>
  </rcc>
  <rcc rId="14354" sId="8">
    <oc r="Z46">
      <f>SUM(Z47:Z47)</f>
    </oc>
    <nc r="Z46"/>
  </rcc>
  <rcc rId="14355" sId="8">
    <oc r="AA46">
      <f>SUM(AA47:AA47)</f>
    </oc>
    <nc r="AA46"/>
  </rcc>
  <rcc rId="14356" sId="8">
    <oc r="AB46">
      <f>SUM(AB47:AB47)</f>
    </oc>
    <nc r="AB46"/>
  </rcc>
  <rcc rId="14357" sId="8">
    <oc r="AC46">
      <f>SUM(AC47:AC47)</f>
    </oc>
    <nc r="AC46"/>
  </rcc>
  <rcc rId="14358" sId="8">
    <oc r="AD46">
      <f>SUM(AD47:AD47)</f>
    </oc>
    <nc r="AD46"/>
  </rcc>
  <rcc rId="14359" sId="8">
    <oc r="AE46">
      <f>SUM(AE47:AE47)</f>
    </oc>
    <nc r="AE46"/>
  </rcc>
  <rcc rId="14360" sId="8">
    <oc r="AF46">
      <f>SUM(AF47:AF47)</f>
    </oc>
    <nc r="AF46"/>
  </rcc>
  <rcc rId="14361" sId="8">
    <oc r="AG46">
      <f>SUM(AG47:AG47)</f>
    </oc>
    <nc r="AG46"/>
  </rcc>
  <rcc rId="14362" sId="8">
    <oc r="C47" t="inlineStr">
      <is>
        <t>бюджет города Когалыма</t>
      </is>
    </oc>
    <nc r="C47"/>
  </rcc>
  <rcc rId="14363" sId="8">
    <oc r="D47">
      <f>SUM(J47,L47,N47,P47,R47,T47,V47,X47,Z47,AB47,AD47,AF47)</f>
    </oc>
    <nc r="D47"/>
  </rcc>
  <rcc rId="14364" sId="8">
    <oc r="E47">
      <f>J47+L47+N47+P47</f>
    </oc>
    <nc r="E47"/>
  </rcc>
  <rcc rId="14365" sId="8">
    <oc r="F47">
      <f>G47</f>
    </oc>
    <nc r="F47"/>
  </rcc>
  <rcc rId="14366" sId="8">
    <oc r="G47">
      <f>SUM(K47,M47,O47,Q47,S47,U47,W47,Y47,AA47,AC47,AE47,AG47)</f>
    </oc>
    <nc r="G47"/>
  </rcc>
  <rcc rId="14367" sId="8">
    <oc r="H47">
      <f>IFERROR(G47/D47*100,0)</f>
    </oc>
    <nc r="H47"/>
  </rcc>
  <rcc rId="14368" sId="8">
    <oc r="I47">
      <f>IFERROR(G47/E47*100,0)</f>
    </oc>
    <nc r="I47"/>
  </rcc>
  <rcc rId="14369" sId="8">
    <oc r="J47">
      <f>J49+J51</f>
    </oc>
    <nc r="J47"/>
  </rcc>
  <rcc rId="14370" sId="8">
    <oc r="K47">
      <f>K49+K51</f>
    </oc>
    <nc r="K47"/>
  </rcc>
  <rcc rId="14371" sId="8">
    <oc r="L47">
      <f>L49+L51</f>
    </oc>
    <nc r="L47"/>
  </rcc>
  <rcc rId="14372" sId="8">
    <oc r="M47">
      <f>M49+M51</f>
    </oc>
    <nc r="M47"/>
  </rcc>
  <rcc rId="14373" sId="8">
    <oc r="N47">
      <f>N49+N51</f>
    </oc>
    <nc r="N47"/>
  </rcc>
  <rcc rId="14374" sId="8">
    <oc r="O47">
      <f>O49+O51</f>
    </oc>
    <nc r="O47"/>
  </rcc>
  <rcc rId="14375" sId="8">
    <oc r="P47">
      <f>P49+P51</f>
    </oc>
    <nc r="P47"/>
  </rcc>
  <rcc rId="14376" sId="8">
    <oc r="Q47">
      <f>Q49+Q51</f>
    </oc>
    <nc r="Q47"/>
  </rcc>
  <rcc rId="14377" sId="8">
    <oc r="R47">
      <f>R49+R51</f>
    </oc>
    <nc r="R47"/>
  </rcc>
  <rcc rId="14378" sId="8">
    <oc r="S47">
      <f>S49+S51</f>
    </oc>
    <nc r="S47"/>
  </rcc>
  <rcc rId="14379" sId="8">
    <oc r="T47">
      <f>T49+T51</f>
    </oc>
    <nc r="T47"/>
  </rcc>
  <rcc rId="14380" sId="8">
    <oc r="U47">
      <f>U49+U51</f>
    </oc>
    <nc r="U47"/>
  </rcc>
  <rcc rId="14381" sId="8">
    <oc r="V47">
      <f>V49+V51</f>
    </oc>
    <nc r="V47"/>
  </rcc>
  <rcc rId="14382" sId="8">
    <oc r="W47">
      <f>W49+W51</f>
    </oc>
    <nc r="W47"/>
  </rcc>
  <rcc rId="14383" sId="8">
    <oc r="X47">
      <f>X49+X51</f>
    </oc>
    <nc r="X47"/>
  </rcc>
  <rcc rId="14384" sId="8">
    <oc r="Y47">
      <f>Y49+Y51</f>
    </oc>
    <nc r="Y47"/>
  </rcc>
  <rcc rId="14385" sId="8">
    <oc r="Z47">
      <f>Z49+Z51</f>
    </oc>
    <nc r="Z47"/>
  </rcc>
  <rcc rId="14386" sId="8">
    <oc r="AA47">
      <f>AA49+AA51</f>
    </oc>
    <nc r="AA47"/>
  </rcc>
  <rcc rId="14387" sId="8">
    <oc r="AB47">
      <f>AB49+AB51</f>
    </oc>
    <nc r="AB47"/>
  </rcc>
  <rcc rId="14388" sId="8">
    <oc r="AC47">
      <f>AC49+AC51</f>
    </oc>
    <nc r="AC47"/>
  </rcc>
  <rcc rId="14389" sId="8">
    <oc r="AD47">
      <f>AD49+AD51</f>
    </oc>
    <nc r="AD47"/>
  </rcc>
  <rcc rId="14390" sId="8">
    <oc r="AE47">
      <f>AE49+AE51</f>
    </oc>
    <nc r="AE47"/>
  </rcc>
  <rcc rId="14391" sId="8">
    <oc r="AF47">
      <f>AF49+AF51</f>
    </oc>
    <nc r="AF47"/>
  </rcc>
  <rcc rId="14392" sId="8">
    <oc r="AG47">
      <f>AG49+AG51</f>
    </oc>
    <nc r="AG47"/>
  </rcc>
  <rcc rId="14393" sId="8">
    <oc r="B48" t="inlineStr">
      <is>
        <t>Мероприятие (результат) «Обеспечено функционирование МКУ «УКС и ЖКК г. Когалыма»</t>
      </is>
    </oc>
    <nc r="B48"/>
  </rcc>
  <rcc rId="14394" sId="8">
    <oc r="C48" t="inlineStr">
      <is>
        <t>Всего</t>
      </is>
    </oc>
    <nc r="C48"/>
  </rcc>
  <rcc rId="14395" sId="8">
    <oc r="D48">
      <f>D49</f>
    </oc>
    <nc r="D48"/>
  </rcc>
  <rcc rId="14396" sId="8">
    <oc r="E48">
      <f>E49</f>
    </oc>
    <nc r="E48"/>
  </rcc>
  <rcc rId="14397" sId="8">
    <oc r="F48">
      <f>F49</f>
    </oc>
    <nc r="F48"/>
  </rcc>
  <rcc rId="14398" sId="8">
    <oc r="G48">
      <f>G49</f>
    </oc>
    <nc r="G48"/>
  </rcc>
  <rcc rId="14399" sId="8">
    <oc r="H48">
      <f>IFERROR(G48/D48*100,0)</f>
    </oc>
    <nc r="H48"/>
  </rcc>
  <rcc rId="14400" sId="8">
    <oc r="I48">
      <f>IFERROR(G48/E48*100,0)</f>
    </oc>
    <nc r="I48"/>
  </rcc>
  <rcc rId="14401" sId="8">
    <oc r="J48">
      <f>SUM(J49:J49)</f>
    </oc>
    <nc r="J48"/>
  </rcc>
  <rcc rId="14402" sId="8">
    <oc r="K48">
      <f>SUM(K49:K49)</f>
    </oc>
    <nc r="K48"/>
  </rcc>
  <rcc rId="14403" sId="8">
    <oc r="L48">
      <f>SUM(L49:L49)</f>
    </oc>
    <nc r="L48"/>
  </rcc>
  <rcc rId="14404" sId="8">
    <oc r="M48">
      <f>SUM(M49:M49)</f>
    </oc>
    <nc r="M48"/>
  </rcc>
  <rcc rId="14405" sId="8">
    <oc r="N48">
      <f>SUM(N49:N49)</f>
    </oc>
    <nc r="N48"/>
  </rcc>
  <rcc rId="14406" sId="8">
    <oc r="O48">
      <f>SUM(O49:O49)</f>
    </oc>
    <nc r="O48"/>
  </rcc>
  <rcc rId="14407" sId="8">
    <oc r="P48">
      <f>SUM(P49:P49)</f>
    </oc>
    <nc r="P48"/>
  </rcc>
  <rcc rId="14408" sId="8">
    <oc r="Q48">
      <f>SUM(Q49:Q49)</f>
    </oc>
    <nc r="Q48"/>
  </rcc>
  <rcc rId="14409" sId="8">
    <oc r="R48">
      <f>SUM(R49:R49)</f>
    </oc>
    <nc r="R48"/>
  </rcc>
  <rcc rId="14410" sId="8">
    <oc r="S48">
      <f>SUM(S49:S49)</f>
    </oc>
    <nc r="S48"/>
  </rcc>
  <rcc rId="14411" sId="8">
    <oc r="T48">
      <f>SUM(T49:T49)</f>
    </oc>
    <nc r="T48"/>
  </rcc>
  <rcc rId="14412" sId="8">
    <oc r="U48">
      <f>SUM(U49:U49)</f>
    </oc>
    <nc r="U48"/>
  </rcc>
  <rcc rId="14413" sId="8">
    <oc r="V48">
      <f>SUM(V49:V49)</f>
    </oc>
    <nc r="V48"/>
  </rcc>
  <rcc rId="14414" sId="8">
    <oc r="W48">
      <f>SUM(W49:W49)</f>
    </oc>
    <nc r="W48"/>
  </rcc>
  <rcc rId="14415" sId="8">
    <oc r="X48">
      <f>SUM(X49:X49)</f>
    </oc>
    <nc r="X48"/>
  </rcc>
  <rcc rId="14416" sId="8">
    <oc r="Y48">
      <f>SUM(Y49:Y49)</f>
    </oc>
    <nc r="Y48"/>
  </rcc>
  <rcc rId="14417" sId="8">
    <oc r="Z48">
      <f>SUM(Z49:Z49)</f>
    </oc>
    <nc r="Z48"/>
  </rcc>
  <rcc rId="14418" sId="8">
    <oc r="AA48">
      <f>SUM(AA49:AA49)</f>
    </oc>
    <nc r="AA48"/>
  </rcc>
  <rcc rId="14419" sId="8">
    <oc r="AB48">
      <f>SUM(AB49:AB49)</f>
    </oc>
    <nc r="AB48"/>
  </rcc>
  <rcc rId="14420" sId="8">
    <oc r="AC48">
      <f>SUM(AC49:AC49)</f>
    </oc>
    <nc r="AC48"/>
  </rcc>
  <rcc rId="14421" sId="8">
    <oc r="AD48">
      <f>SUM(AD49:AD49)</f>
    </oc>
    <nc r="AD48"/>
  </rcc>
  <rcc rId="14422" sId="8">
    <oc r="AE48">
      <f>SUM(AE49:AE49)</f>
    </oc>
    <nc r="AE48"/>
  </rcc>
  <rcc rId="14423" sId="8">
    <oc r="AF48">
      <f>SUM(AF49:AF49)</f>
    </oc>
    <nc r="AF48"/>
  </rcc>
  <rcc rId="14424" sId="8">
    <oc r="AG48">
      <f>SUM(AG49:AG49)</f>
    </oc>
    <nc r="AG48"/>
  </rcc>
  <rcc rId="14425" sId="8">
    <oc r="AH48" t="inlineStr">
      <is>
        <r>
          <t xml:space="preserve">МКУ "УКС и ЖКК г.Когалыма":
</t>
        </r>
        <r>
          <rPr>
            <sz val="12"/>
            <rFont val="Times New Roman"/>
            <family val="1"/>
            <charset val="204"/>
          </rPr>
          <t>Основной статьей неисполнения является заработная плата - наличие вакансий.</t>
        </r>
      </is>
    </oc>
    <nc r="AH48"/>
  </rcc>
  <rcc rId="14426" sId="8">
    <oc r="C49" t="inlineStr">
      <is>
        <t>бюджет города Когалыма</t>
      </is>
    </oc>
    <nc r="C49"/>
  </rcc>
  <rcc rId="14427" sId="8">
    <oc r="D49">
      <f>SUM(J49,L49,N49,P49,R49,T49,V49,X49,Z49,AB49,AD49,AF49)</f>
    </oc>
    <nc r="D49"/>
  </rcc>
  <rcc rId="14428" sId="8">
    <oc r="E49">
      <f>J49+L49+N49+P49</f>
    </oc>
    <nc r="E49"/>
  </rcc>
  <rcc rId="14429" sId="8">
    <oc r="F49">
      <f>G49</f>
    </oc>
    <nc r="F49"/>
  </rcc>
  <rcc rId="14430" sId="8">
    <oc r="G49">
      <f>SUM(K49,M49,O49,Q49,S49,U49,W49,Y49,AA49,AC49,AE49,AG49)</f>
    </oc>
    <nc r="G49"/>
  </rcc>
  <rcc rId="14431" sId="8">
    <oc r="H49">
      <f>IFERROR(G49/D49*100,0)</f>
    </oc>
    <nc r="H49"/>
  </rcc>
  <rcc rId="14432" sId="8">
    <oc r="I49">
      <f>IFERROR(G49/E49*100,0)</f>
    </oc>
    <nc r="I49"/>
  </rcc>
  <rcc rId="14433" sId="8" numFmtId="4">
    <oc r="J49">
      <v>6354.62</v>
    </oc>
    <nc r="J49"/>
  </rcc>
  <rcc rId="14434" sId="8" numFmtId="4">
    <oc r="K49">
      <v>6145.18</v>
    </oc>
    <nc r="K49"/>
  </rcc>
  <rcc rId="14435" sId="8" numFmtId="4">
    <oc r="L49">
      <v>8341.69</v>
    </oc>
    <nc r="L49"/>
  </rcc>
  <rcc rId="14436" sId="8" numFmtId="4">
    <oc r="M49">
      <v>7922.46</v>
    </oc>
    <nc r="M49"/>
  </rcc>
  <rcc rId="14437" sId="8" numFmtId="4">
    <oc r="N49">
      <v>5571.74</v>
    </oc>
    <nc r="N49"/>
  </rcc>
  <rcc rId="14438" sId="8" numFmtId="4">
    <oc r="O49">
      <v>5202.1099999999997</v>
    </oc>
    <nc r="O49"/>
  </rcc>
  <rcc rId="14439" sId="8" numFmtId="4">
    <oc r="P49">
      <v>6544.66</v>
    </oc>
    <nc r="P49"/>
  </rcc>
  <rcc rId="14440" sId="8" numFmtId="4">
    <oc r="Q49">
      <v>6608.99</v>
    </oc>
    <nc r="Q49"/>
  </rcc>
  <rcc rId="14441" sId="8" numFmtId="4">
    <oc r="R49">
      <v>6096.04</v>
    </oc>
    <nc r="R49"/>
  </rcc>
  <rcc rId="14442" sId="8" numFmtId="4">
    <oc r="S49">
      <v>0</v>
    </oc>
    <nc r="S49"/>
  </rcc>
  <rcc rId="14443" sId="8" numFmtId="4">
    <oc r="T49">
      <v>7661.88</v>
    </oc>
    <nc r="T49"/>
  </rcc>
  <rcc rId="14444" sId="8" numFmtId="4">
    <oc r="U49">
      <v>0</v>
    </oc>
    <nc r="U49"/>
  </rcc>
  <rcc rId="14445" sId="8" numFmtId="4">
    <oc r="V49">
      <v>8789.31</v>
    </oc>
    <nc r="V49"/>
  </rcc>
  <rcc rId="14446" sId="8" numFmtId="4">
    <oc r="W49">
      <v>0</v>
    </oc>
    <nc r="W49"/>
  </rcc>
  <rcc rId="14447" sId="8" numFmtId="4">
    <oc r="X49">
      <v>7209.08</v>
    </oc>
    <nc r="X49"/>
  </rcc>
  <rcc rId="14448" sId="8" numFmtId="4">
    <oc r="Y49">
      <v>0</v>
    </oc>
    <nc r="Y49"/>
  </rcc>
  <rcc rId="14449" sId="8" numFmtId="4">
    <oc r="Z49">
      <v>6501</v>
    </oc>
    <nc r="Z49"/>
  </rcc>
  <rcc rId="14450" sId="8" numFmtId="4">
    <oc r="AA49">
      <v>0</v>
    </oc>
    <nc r="AA49"/>
  </rcc>
  <rcc rId="14451" sId="8" numFmtId="4">
    <oc r="AB49">
      <v>7681.76</v>
    </oc>
    <nc r="AB49"/>
  </rcc>
  <rcc rId="14452" sId="8" numFmtId="4">
    <oc r="AC49">
      <v>0</v>
    </oc>
    <nc r="AC49"/>
  </rcc>
  <rcc rId="14453" sId="8" numFmtId="4">
    <oc r="AD49">
      <v>6037.22</v>
    </oc>
    <nc r="AD49"/>
  </rcc>
  <rcc rId="14454" sId="8" numFmtId="4">
    <oc r="AE49">
      <v>0</v>
    </oc>
    <nc r="AE49"/>
  </rcc>
  <rcc rId="14455" sId="8" numFmtId="4">
    <oc r="AF49">
      <v>8277</v>
    </oc>
    <nc r="AF49"/>
  </rcc>
  <rcc rId="14456" sId="8" numFmtId="4">
    <oc r="AG49">
      <v>0</v>
    </oc>
    <nc r="AG49"/>
  </rcc>
  <rcc rId="14457" sId="9">
    <oc r="C2" t="inlineStr">
      <is>
        <t xml:space="preserve">Отчет о ходе реализации муниципальной программы </t>
      </is>
    </oc>
    <nc r="C2"/>
  </rcc>
  <rcc rId="14458" sId="9">
    <oc r="C3" t="inlineStr">
      <is>
        <t xml:space="preserve"> "Развитие жилищно-коммунального комплекса в городе Когалыме" </t>
      </is>
    </oc>
    <nc r="C3"/>
  </rcc>
  <rcc rId="14459" sId="9">
    <oc r="AG3" t="inlineStr">
      <is>
        <t>тыс. рублей</t>
      </is>
    </oc>
    <nc r="AG3"/>
  </rcc>
  <rcc rId="14460" sId="9">
    <oc r="A4" t="inlineStr">
      <is>
        <t>№п/п</t>
      </is>
    </oc>
    <nc r="A4"/>
  </rcc>
  <rcc rId="14461" sId="9">
    <oc r="B4" t="inlineStr">
      <is>
        <t>Наименование направления (подпрограмм), структурных элементов</t>
      </is>
    </oc>
    <nc r="B4"/>
  </rcc>
  <rcc rId="14462" sId="9">
    <oc r="C4" t="inlineStr">
      <is>
        <t>Источники финансирования</t>
      </is>
    </oc>
    <nc r="C4"/>
  </rcc>
  <rcc rId="14463" sId="9">
    <oc r="D4" t="inlineStr">
      <is>
        <t>План на</t>
      </is>
    </oc>
    <nc r="D4"/>
  </rcc>
  <rcc rId="14464" sId="9">
    <oc r="E4" t="inlineStr">
      <is>
        <t>План на</t>
      </is>
    </oc>
    <nc r="E4"/>
  </rcc>
  <rcc rId="14465" sId="9">
    <oc r="F4" t="inlineStr">
      <is>
        <t xml:space="preserve">Профинансировано на </t>
      </is>
    </oc>
    <nc r="F4"/>
  </rcc>
  <rcc rId="14466" sId="9">
    <oc r="G4" t="inlineStr">
      <is>
        <t xml:space="preserve">Кассовый расход на </t>
      </is>
    </oc>
    <nc r="G4"/>
  </rcc>
  <rcc rId="14467" sId="9">
    <oc r="H4" t="inlineStr">
      <is>
        <t>Исполнение, %</t>
      </is>
    </oc>
    <nc r="H4"/>
  </rcc>
  <rcc rId="14468" sId="9">
    <oc r="J4" t="inlineStr">
      <is>
        <t>январь</t>
      </is>
    </oc>
    <nc r="J4"/>
  </rcc>
  <rcc rId="14469" sId="9">
    <oc r="L4" t="inlineStr">
      <is>
        <t>февраль</t>
      </is>
    </oc>
    <nc r="L4"/>
  </rcc>
  <rcc rId="14470" sId="9">
    <oc r="N4" t="inlineStr">
      <is>
        <t>март</t>
      </is>
    </oc>
    <nc r="N4"/>
  </rcc>
  <rcc rId="14471" sId="9">
    <oc r="P4" t="inlineStr">
      <is>
        <t>апрель</t>
      </is>
    </oc>
    <nc r="P4"/>
  </rcc>
  <rcc rId="14472" sId="9">
    <oc r="R4" t="inlineStr">
      <is>
        <t>май</t>
      </is>
    </oc>
    <nc r="R4"/>
  </rcc>
  <rcc rId="14473" sId="9">
    <oc r="T4" t="inlineStr">
      <is>
        <t>июнь</t>
      </is>
    </oc>
    <nc r="T4"/>
  </rcc>
  <rcc rId="14474" sId="9">
    <oc r="V4" t="inlineStr">
      <is>
        <t>июль</t>
      </is>
    </oc>
    <nc r="V4"/>
  </rcc>
  <rcc rId="14475" sId="9">
    <oc r="X4" t="inlineStr">
      <is>
        <t>август</t>
      </is>
    </oc>
    <nc r="X4"/>
  </rcc>
  <rcc rId="14476" sId="9">
    <oc r="Z4" t="inlineStr">
      <is>
        <t>сентябрь</t>
      </is>
    </oc>
    <nc r="Z4"/>
  </rcc>
  <rcc rId="14477" sId="9">
    <oc r="AB4" t="inlineStr">
      <is>
        <t>октябрь</t>
      </is>
    </oc>
    <nc r="AB4"/>
  </rcc>
  <rcc rId="14478" sId="9">
    <oc r="AD4" t="inlineStr">
      <is>
        <t>ноябрь</t>
      </is>
    </oc>
    <nc r="AD4"/>
  </rcc>
  <rcc rId="14479" sId="9">
    <oc r="AF4" t="inlineStr">
      <is>
        <t>декабрь</t>
      </is>
    </oc>
    <nc r="AF4"/>
  </rcc>
  <rcc rId="14480" sId="9">
    <oc r="AH4" t="inlineStr">
      <is>
        <t>Результаты реализации и причины отклонений факта от плана</t>
      </is>
    </oc>
    <nc r="AH4"/>
  </rcc>
  <rcc rId="14481" sId="9">
    <oc r="D6">
      <v>2025</v>
    </oc>
    <nc r="D6"/>
  </rcc>
  <rcc rId="14482" sId="9" numFmtId="19">
    <oc r="E6">
      <v>45778</v>
    </oc>
    <nc r="E6"/>
  </rcc>
  <rcc rId="14483" sId="9" numFmtId="19">
    <oc r="F6">
      <v>45778</v>
    </oc>
    <nc r="F6"/>
  </rcc>
  <rcc rId="14484" sId="9" numFmtId="19">
    <oc r="G6">
      <v>45778</v>
    </oc>
    <nc r="G6"/>
  </rcc>
  <rcc rId="14485" sId="9">
    <oc r="H6" t="inlineStr">
      <is>
        <t>к плану на год</t>
      </is>
    </oc>
    <nc r="H6"/>
  </rcc>
  <rcc rId="14486" sId="9">
    <oc r="I6" t="inlineStr">
      <is>
        <t>к плану на отчетную дату</t>
      </is>
    </oc>
    <nc r="I6"/>
  </rcc>
  <rcc rId="14487" sId="9">
    <oc r="J6" t="inlineStr">
      <is>
        <t xml:space="preserve">план </t>
      </is>
    </oc>
    <nc r="J6"/>
  </rcc>
  <rcc rId="14488" sId="9">
    <oc r="K6" t="inlineStr">
      <is>
        <t>кассовый расход</t>
      </is>
    </oc>
    <nc r="K6"/>
  </rcc>
  <rcc rId="14489" sId="9">
    <oc r="L6" t="inlineStr">
      <is>
        <t xml:space="preserve">план </t>
      </is>
    </oc>
    <nc r="L6"/>
  </rcc>
  <rcc rId="14490" sId="9">
    <oc r="M6" t="inlineStr">
      <is>
        <t>кассовый расход</t>
      </is>
    </oc>
    <nc r="M6"/>
  </rcc>
  <rcc rId="14491" sId="9">
    <oc r="N6" t="inlineStr">
      <is>
        <t xml:space="preserve">план </t>
      </is>
    </oc>
    <nc r="N6"/>
  </rcc>
  <rcc rId="14492" sId="9">
    <oc r="O6" t="inlineStr">
      <is>
        <t>кассовый расход</t>
      </is>
    </oc>
    <nc r="O6"/>
  </rcc>
  <rcc rId="14493" sId="9">
    <oc r="P6" t="inlineStr">
      <is>
        <t xml:space="preserve">план </t>
      </is>
    </oc>
    <nc r="P6"/>
  </rcc>
  <rcc rId="14494" sId="9">
    <oc r="Q6" t="inlineStr">
      <is>
        <t>кассовый расход</t>
      </is>
    </oc>
    <nc r="Q6"/>
  </rcc>
  <rcc rId="14495" sId="9">
    <oc r="R6" t="inlineStr">
      <is>
        <t xml:space="preserve">план </t>
      </is>
    </oc>
    <nc r="R6"/>
  </rcc>
  <rcc rId="14496" sId="9">
    <oc r="S6" t="inlineStr">
      <is>
        <t>кассовый расход</t>
      </is>
    </oc>
    <nc r="S6"/>
  </rcc>
  <rcc rId="14497" sId="9">
    <oc r="T6" t="inlineStr">
      <is>
        <t xml:space="preserve">план </t>
      </is>
    </oc>
    <nc r="T6"/>
  </rcc>
  <rcc rId="14498" sId="9">
    <oc r="U6" t="inlineStr">
      <is>
        <t>кассовый расход</t>
      </is>
    </oc>
    <nc r="U6"/>
  </rcc>
  <rcc rId="14499" sId="9">
    <oc r="V6" t="inlineStr">
      <is>
        <t xml:space="preserve">план </t>
      </is>
    </oc>
    <nc r="V6"/>
  </rcc>
  <rcc rId="14500" sId="9">
    <oc r="W6" t="inlineStr">
      <is>
        <t>кассовый расход</t>
      </is>
    </oc>
    <nc r="W6"/>
  </rcc>
  <rcc rId="14501" sId="9">
    <oc r="X6" t="inlineStr">
      <is>
        <t xml:space="preserve">план </t>
      </is>
    </oc>
    <nc r="X6"/>
  </rcc>
  <rcc rId="14502" sId="9">
    <oc r="Y6" t="inlineStr">
      <is>
        <t>кассовый расход</t>
      </is>
    </oc>
    <nc r="Y6"/>
  </rcc>
  <rcc rId="14503" sId="9">
    <oc r="Z6" t="inlineStr">
      <is>
        <t xml:space="preserve">план </t>
      </is>
    </oc>
    <nc r="Z6"/>
  </rcc>
  <rcc rId="14504" sId="9">
    <oc r="AA6" t="inlineStr">
      <is>
        <t>кассовый расход</t>
      </is>
    </oc>
    <nc r="AA6"/>
  </rcc>
  <rcc rId="14505" sId="9">
    <oc r="AB6" t="inlineStr">
      <is>
        <t xml:space="preserve">план </t>
      </is>
    </oc>
    <nc r="AB6"/>
  </rcc>
  <rcc rId="14506" sId="9">
    <oc r="AC6" t="inlineStr">
      <is>
        <t>кассовый расход</t>
      </is>
    </oc>
    <nc r="AC6"/>
  </rcc>
  <rcc rId="14507" sId="9">
    <oc r="AD6" t="inlineStr">
      <is>
        <t xml:space="preserve">план </t>
      </is>
    </oc>
    <nc r="AD6"/>
  </rcc>
  <rcc rId="14508" sId="9">
    <oc r="AE6" t="inlineStr">
      <is>
        <t>кассовый расход</t>
      </is>
    </oc>
    <nc r="AE6"/>
  </rcc>
  <rcc rId="14509" sId="9">
    <oc r="AF6" t="inlineStr">
      <is>
        <t xml:space="preserve">план </t>
      </is>
    </oc>
    <nc r="AF6"/>
  </rcc>
  <rcc rId="14510" sId="9">
    <oc r="AG6" t="inlineStr">
      <is>
        <t>кассовый расход</t>
      </is>
    </oc>
    <nc r="AG6"/>
  </rcc>
  <rcc rId="14511" sId="9" numFmtId="4">
    <oc r="A7">
      <v>1</v>
    </oc>
    <nc r="A7"/>
  </rcc>
  <rcc rId="14512" sId="9" numFmtId="4">
    <oc r="B7">
      <v>2</v>
    </oc>
    <nc r="B7"/>
  </rcc>
  <rcc rId="14513" sId="9" numFmtId="4">
    <oc r="C7">
      <v>3</v>
    </oc>
    <nc r="C7"/>
  </rcc>
  <rcc rId="14514" sId="9" numFmtId="4">
    <oc r="D7">
      <v>4</v>
    </oc>
    <nc r="D7"/>
  </rcc>
  <rcc rId="14515" sId="9" numFmtId="4">
    <oc r="E7">
      <v>5</v>
    </oc>
    <nc r="E7"/>
  </rcc>
  <rcc rId="14516" sId="9" numFmtId="4">
    <oc r="F7">
      <v>6</v>
    </oc>
    <nc r="F7"/>
  </rcc>
  <rcc rId="14517" sId="9" numFmtId="4">
    <oc r="G7">
      <v>7</v>
    </oc>
    <nc r="G7"/>
  </rcc>
  <rcc rId="14518" sId="9" numFmtId="4">
    <oc r="H7">
      <v>8</v>
    </oc>
    <nc r="H7"/>
  </rcc>
  <rcc rId="14519" sId="9" numFmtId="4">
    <oc r="I7">
      <v>9</v>
    </oc>
    <nc r="I7"/>
  </rcc>
  <rcc rId="14520" sId="9" numFmtId="4">
    <oc r="J7">
      <v>10</v>
    </oc>
    <nc r="J7"/>
  </rcc>
  <rcc rId="14521" sId="9" numFmtId="4">
    <oc r="K7">
      <v>11</v>
    </oc>
    <nc r="K7"/>
  </rcc>
  <rcc rId="14522" sId="9" numFmtId="4">
    <oc r="L7">
      <v>12</v>
    </oc>
    <nc r="L7"/>
  </rcc>
  <rcc rId="14523" sId="9" numFmtId="4">
    <oc r="M7">
      <v>13</v>
    </oc>
    <nc r="M7"/>
  </rcc>
  <rcc rId="14524" sId="9" numFmtId="4">
    <oc r="N7">
      <v>14</v>
    </oc>
    <nc r="N7"/>
  </rcc>
  <rcc rId="14525" sId="9" numFmtId="4">
    <oc r="O7">
      <v>15</v>
    </oc>
    <nc r="O7"/>
  </rcc>
  <rcc rId="14526" sId="9" numFmtId="4">
    <oc r="P7">
      <v>16</v>
    </oc>
    <nc r="P7"/>
  </rcc>
  <rcc rId="14527" sId="9" numFmtId="4">
    <oc r="Q7">
      <v>17</v>
    </oc>
    <nc r="Q7"/>
  </rcc>
  <rcc rId="14528" sId="9" numFmtId="4">
    <oc r="R7">
      <v>18</v>
    </oc>
    <nc r="R7"/>
  </rcc>
  <rcc rId="14529" sId="9" numFmtId="4">
    <oc r="S7">
      <v>19</v>
    </oc>
    <nc r="S7"/>
  </rcc>
  <rcc rId="14530" sId="9" numFmtId="4">
    <oc r="T7">
      <v>20</v>
    </oc>
    <nc r="T7"/>
  </rcc>
  <rcc rId="14531" sId="9" numFmtId="4">
    <oc r="U7">
      <v>21</v>
    </oc>
    <nc r="U7"/>
  </rcc>
  <rcc rId="14532" sId="9" numFmtId="4">
    <oc r="V7">
      <v>22</v>
    </oc>
    <nc r="V7"/>
  </rcc>
  <rcc rId="14533" sId="9" numFmtId="4">
    <oc r="W7">
      <v>23</v>
    </oc>
    <nc r="W7"/>
  </rcc>
  <rcc rId="14534" sId="9" numFmtId="4">
    <oc r="X7">
      <v>24</v>
    </oc>
    <nc r="X7"/>
  </rcc>
  <rcc rId="14535" sId="9" numFmtId="4">
    <oc r="Y7">
      <v>25</v>
    </oc>
    <nc r="Y7"/>
  </rcc>
  <rcc rId="14536" sId="9" numFmtId="4">
    <oc r="Z7">
      <v>26</v>
    </oc>
    <nc r="Z7"/>
  </rcc>
  <rcc rId="14537" sId="9" numFmtId="4">
    <oc r="AA7">
      <v>27</v>
    </oc>
    <nc r="AA7"/>
  </rcc>
  <rcc rId="14538" sId="9" numFmtId="4">
    <oc r="AB7">
      <v>28</v>
    </oc>
    <nc r="AB7"/>
  </rcc>
  <rcc rId="14539" sId="9" numFmtId="4">
    <oc r="AC7">
      <v>29</v>
    </oc>
    <nc r="AC7"/>
  </rcc>
  <rcc rId="14540" sId="9" numFmtId="4">
    <oc r="AD7">
      <v>30</v>
    </oc>
    <nc r="AD7"/>
  </rcc>
  <rcc rId="14541" sId="9" numFmtId="4">
    <oc r="AE7">
      <v>31</v>
    </oc>
    <nc r="AE7"/>
  </rcc>
  <rcc rId="14542" sId="9" numFmtId="4">
    <oc r="AF7">
      <v>32</v>
    </oc>
    <nc r="AF7"/>
  </rcc>
  <rcc rId="14543" sId="9" numFmtId="4">
    <oc r="AG7">
      <v>33</v>
    </oc>
    <nc r="AG7"/>
  </rcc>
  <rcc rId="14544" sId="9" numFmtId="4">
    <oc r="AH7">
      <v>34</v>
    </oc>
    <nc r="AH7"/>
  </rcc>
  <rcc rId="14545" sId="9">
    <oc r="B8" t="inlineStr">
      <is>
        <t>Всего по муниципальной программе</t>
      </is>
    </oc>
    <nc r="B8"/>
  </rcc>
  <rcc rId="14546" sId="9">
    <oc r="C8" t="inlineStr">
      <is>
        <t>Всего</t>
      </is>
    </oc>
    <nc r="C8"/>
  </rcc>
  <rcc rId="14547" sId="9">
    <oc r="D8">
      <f>D9+D10+D11</f>
    </oc>
    <nc r="D8"/>
  </rcc>
  <rcc rId="14548" sId="9">
    <oc r="E8">
      <f>E9+E10+E11</f>
    </oc>
    <nc r="E8"/>
  </rcc>
  <rcc rId="14549" sId="9">
    <oc r="F8">
      <f>F9+F10+F11</f>
    </oc>
    <nc r="F8"/>
  </rcc>
  <rcc rId="14550" sId="9">
    <oc r="G8">
      <f>G9+G10+G11</f>
    </oc>
    <nc r="G8"/>
  </rcc>
  <rcc rId="14551" sId="9">
    <oc r="H8">
      <f>IFERROR(G8/D8*100,0)</f>
    </oc>
    <nc r="H8"/>
  </rcc>
  <rcc rId="14552" sId="9">
    <oc r="I8">
      <f>IFERROR(G8/E8*100,0)</f>
    </oc>
    <nc r="I8"/>
  </rcc>
  <rcc rId="14553" sId="9">
    <oc r="J8">
      <f>J9+J10+J11</f>
    </oc>
    <nc r="J8"/>
  </rcc>
  <rcc rId="14554" sId="9">
    <oc r="K8">
      <f>K9+K10+K11</f>
    </oc>
    <nc r="K8"/>
  </rcc>
  <rcc rId="14555" sId="9">
    <oc r="L8">
      <f>L9+L10+L11</f>
    </oc>
    <nc r="L8"/>
  </rcc>
  <rcc rId="14556" sId="9">
    <oc r="M8">
      <f>M9+M10+M11</f>
    </oc>
    <nc r="M8"/>
  </rcc>
  <rcc rId="14557" sId="9">
    <oc r="N8">
      <f>N9+N10+N11</f>
    </oc>
    <nc r="N8"/>
  </rcc>
  <rcc rId="14558" sId="9">
    <oc r="O8">
      <f>O9+O10+O11</f>
    </oc>
    <nc r="O8"/>
  </rcc>
  <rcc rId="14559" sId="9">
    <oc r="P8">
      <f>P9+P10+P11</f>
    </oc>
    <nc r="P8"/>
  </rcc>
  <rcc rId="14560" sId="9">
    <oc r="Q8">
      <f>Q9+Q10+Q11</f>
    </oc>
    <nc r="Q8"/>
  </rcc>
  <rcc rId="14561" sId="9">
    <oc r="R8">
      <f>R9+R10+R11</f>
    </oc>
    <nc r="R8"/>
  </rcc>
  <rcc rId="14562" sId="9">
    <oc r="S8">
      <f>S9+S10+S11</f>
    </oc>
    <nc r="S8"/>
  </rcc>
  <rcc rId="14563" sId="9">
    <oc r="T8">
      <f>T9+T10+T11</f>
    </oc>
    <nc r="T8"/>
  </rcc>
  <rcc rId="14564" sId="9">
    <oc r="U8">
      <f>U9+U10+U11</f>
    </oc>
    <nc r="U8"/>
  </rcc>
  <rcc rId="14565" sId="9">
    <oc r="V8">
      <f>V9+V10+V11</f>
    </oc>
    <nc r="V8"/>
  </rcc>
  <rcc rId="14566" sId="9">
    <oc r="W8">
      <f>W9+W10+W11</f>
    </oc>
    <nc r="W8"/>
  </rcc>
  <rcc rId="14567" sId="9">
    <oc r="X8">
      <f>X9+X10+X11</f>
    </oc>
    <nc r="X8"/>
  </rcc>
  <rcc rId="14568" sId="9">
    <oc r="Y8">
      <f>Y9+Y10+Y11</f>
    </oc>
    <nc r="Y8"/>
  </rcc>
  <rcc rId="14569" sId="9">
    <oc r="Z8">
      <f>Z9+Z10+Z11</f>
    </oc>
    <nc r="Z8"/>
  </rcc>
  <rcc rId="14570" sId="9">
    <oc r="AA8">
      <f>AA9+AA10+AA11</f>
    </oc>
    <nc r="AA8"/>
  </rcc>
  <rcc rId="14571" sId="9">
    <oc r="AB8">
      <f>AB9+AB10+AB11</f>
    </oc>
    <nc r="AB8"/>
  </rcc>
  <rcc rId="14572" sId="9">
    <oc r="AC8">
      <f>AC9+AC10+AC11</f>
    </oc>
    <nc r="AC8"/>
  </rcc>
  <rcc rId="14573" sId="9">
    <oc r="AD8">
      <f>AD9+AD10+AD11</f>
    </oc>
    <nc r="AD8"/>
  </rcc>
  <rcc rId="14574" sId="9">
    <oc r="AE8">
      <f>AE9+AE10+AE11</f>
    </oc>
    <nc r="AE8"/>
  </rcc>
  <rcc rId="14575" sId="9">
    <oc r="AF8">
      <f>AF9+AF10+AF11</f>
    </oc>
    <nc r="AF8"/>
  </rcc>
  <rcc rId="14576" sId="9">
    <oc r="AG8">
      <f>AG9+AG10+AG11</f>
    </oc>
    <nc r="AG8"/>
  </rcc>
  <rcc rId="14577" sId="9">
    <oc r="C9" t="inlineStr">
      <is>
        <t>федеральный бюджет</t>
      </is>
    </oc>
    <nc r="C9"/>
  </rcc>
  <rcc rId="14578" sId="9">
    <oc r="D9">
      <f>J9+L9+N9+P9+R9+T9+V9+X9+Z9+AB9+AD9+AF9</f>
    </oc>
    <nc r="D9"/>
  </rcc>
  <rcc rId="14579" sId="9">
    <oc r="E9">
      <f>J9</f>
    </oc>
    <nc r="E9"/>
  </rcc>
  <rcc rId="14580" sId="9">
    <oc r="F9">
      <f>G9</f>
    </oc>
    <nc r="F9"/>
  </rcc>
  <rcc rId="14581" sId="9">
    <oc r="G9">
      <f>K9+M9+O9+Q9+S9+U9+W9+Y9+AA9+AC9+AE9+AG9</f>
    </oc>
    <nc r="G9"/>
  </rcc>
  <rcc rId="14582" sId="9">
    <oc r="H9">
      <f>IFERROR(G9/D9*100,0)</f>
    </oc>
    <nc r="H9"/>
  </rcc>
  <rcc rId="14583" sId="9">
    <oc r="I9">
      <f>IFERROR(G9/E9*100,0)</f>
    </oc>
    <nc r="I9"/>
  </rcc>
  <rcc rId="14584" sId="9">
    <oc r="J9">
      <f>J18</f>
    </oc>
    <nc r="J9"/>
  </rcc>
  <rcc rId="14585" sId="9">
    <oc r="K9">
      <f>K18</f>
    </oc>
    <nc r="K9"/>
  </rcc>
  <rcc rId="14586" sId="9">
    <oc r="L9">
      <f>L18</f>
    </oc>
    <nc r="L9"/>
  </rcc>
  <rcc rId="14587" sId="9">
    <oc r="M9">
      <f>M18</f>
    </oc>
    <nc r="M9"/>
  </rcc>
  <rcc rId="14588" sId="9">
    <oc r="N9">
      <f>N18</f>
    </oc>
    <nc r="N9"/>
  </rcc>
  <rcc rId="14589" sId="9">
    <oc r="O9">
      <f>O18</f>
    </oc>
    <nc r="O9"/>
  </rcc>
  <rcc rId="14590" sId="9">
    <oc r="P9">
      <f>P18</f>
    </oc>
    <nc r="P9"/>
  </rcc>
  <rcc rId="14591" sId="9">
    <oc r="Q9">
      <f>Q18</f>
    </oc>
    <nc r="Q9"/>
  </rcc>
  <rcc rId="14592" sId="9">
    <oc r="R9">
      <f>R18</f>
    </oc>
    <nc r="R9"/>
  </rcc>
  <rcc rId="14593" sId="9">
    <oc r="S9">
      <f>S18</f>
    </oc>
    <nc r="S9"/>
  </rcc>
  <rcc rId="14594" sId="9">
    <oc r="T9">
      <f>T18</f>
    </oc>
    <nc r="T9"/>
  </rcc>
  <rcc rId="14595" sId="9">
    <oc r="U9">
      <f>U18</f>
    </oc>
    <nc r="U9"/>
  </rcc>
  <rcc rId="14596" sId="9">
    <oc r="V9">
      <f>V18</f>
    </oc>
    <nc r="V9"/>
  </rcc>
  <rcc rId="14597" sId="9">
    <oc r="W9">
      <f>W18</f>
    </oc>
    <nc r="W9"/>
  </rcc>
  <rcc rId="14598" sId="9">
    <oc r="X9">
      <f>X18</f>
    </oc>
    <nc r="X9"/>
  </rcc>
  <rcc rId="14599" sId="9">
    <oc r="Y9">
      <f>Y18</f>
    </oc>
    <nc r="Y9"/>
  </rcc>
  <rcc rId="14600" sId="9">
    <oc r="Z9">
      <f>Z18</f>
    </oc>
    <nc r="Z9"/>
  </rcc>
  <rcc rId="14601" sId="9">
    <oc r="AA9">
      <f>AA18</f>
    </oc>
    <nc r="AA9"/>
  </rcc>
  <rcc rId="14602" sId="9">
    <oc r="AB9">
      <f>AB18</f>
    </oc>
    <nc r="AB9"/>
  </rcc>
  <rcc rId="14603" sId="9">
    <oc r="AC9">
      <f>AC18</f>
    </oc>
    <nc r="AC9"/>
  </rcc>
  <rcc rId="14604" sId="9">
    <oc r="AD9">
      <f>AD18</f>
    </oc>
    <nc r="AD9"/>
  </rcc>
  <rcc rId="14605" sId="9">
    <oc r="AE9">
      <f>AE18</f>
    </oc>
    <nc r="AE9"/>
  </rcc>
  <rcc rId="14606" sId="9">
    <oc r="AF9">
      <f>AF18</f>
    </oc>
    <nc r="AF9"/>
  </rcc>
  <rcc rId="14607" sId="9">
    <oc r="AG9">
      <f>AG18</f>
    </oc>
    <nc r="AG9"/>
  </rcc>
  <rcc rId="14608" sId="9">
    <oc r="C10" t="inlineStr">
      <is>
        <t>бюджет автономного округа</t>
      </is>
    </oc>
    <nc r="C10"/>
  </rcc>
  <rcc rId="14609" sId="9">
    <oc r="D10">
      <f>J10+L10+N10+P10+R10+T10+V10+X10+Z10+AB10+AD10+AF10</f>
    </oc>
    <nc r="D10"/>
  </rcc>
  <rcc rId="14610" sId="9">
    <oc r="E10">
      <f>J10</f>
    </oc>
    <nc r="E10"/>
  </rcc>
  <rcc rId="14611" sId="9">
    <oc r="F10">
      <f>G10</f>
    </oc>
    <nc r="F10"/>
  </rcc>
  <rcc rId="14612" sId="9">
    <oc r="G10">
      <f>K10+M10+O10+Q10+S10+U10+W10+Y10+AA10+AC10+AE10+AG10</f>
    </oc>
    <nc r="G10"/>
  </rcc>
  <rcc rId="14613" sId="9">
    <oc r="H10">
      <f>IFERROR(G10/D10*100,0)</f>
    </oc>
    <nc r="H10"/>
  </rcc>
  <rcc rId="14614" sId="9">
    <oc r="I10">
      <f>IFERROR(G10/E10*100,0)</f>
    </oc>
    <nc r="I10"/>
  </rcc>
  <rcc rId="14615" sId="9">
    <oc r="J10">
      <f>J15+J19+J29</f>
    </oc>
    <nc r="J10"/>
  </rcc>
  <rcc rId="14616" sId="9">
    <oc r="K10">
      <f>K15+K19+K29</f>
    </oc>
    <nc r="K10"/>
  </rcc>
  <rcc rId="14617" sId="9">
    <oc r="L10">
      <f>L15+L19+L29</f>
    </oc>
    <nc r="L10"/>
  </rcc>
  <rcc rId="14618" sId="9">
    <oc r="M10">
      <f>M15+M19+M29</f>
    </oc>
    <nc r="M10"/>
  </rcc>
  <rcc rId="14619" sId="9">
    <oc r="N10">
      <f>N15+N19+N29</f>
    </oc>
    <nc r="N10"/>
  </rcc>
  <rcc rId="14620" sId="9">
    <oc r="O10">
      <f>O15+O19+O29</f>
    </oc>
    <nc r="O10"/>
  </rcc>
  <rcc rId="14621" sId="9">
    <oc r="P10">
      <f>P15+P19+P29</f>
    </oc>
    <nc r="P10"/>
  </rcc>
  <rcc rId="14622" sId="9">
    <oc r="Q10">
      <f>Q15+Q19+Q29</f>
    </oc>
    <nc r="Q10"/>
  </rcc>
  <rcc rId="14623" sId="9">
    <oc r="R10">
      <f>R15+R19+R29</f>
    </oc>
    <nc r="R10"/>
  </rcc>
  <rcc rId="14624" sId="9">
    <oc r="S10">
      <f>S15+S19+S29</f>
    </oc>
    <nc r="S10"/>
  </rcc>
  <rcc rId="14625" sId="9">
    <oc r="T10">
      <f>T15+T19+T29</f>
    </oc>
    <nc r="T10"/>
  </rcc>
  <rcc rId="14626" sId="9">
    <oc r="U10">
      <f>U15+U19+U29</f>
    </oc>
    <nc r="U10"/>
  </rcc>
  <rcc rId="14627" sId="9">
    <oc r="V10">
      <f>V15+V19+V29</f>
    </oc>
    <nc r="V10"/>
  </rcc>
  <rcc rId="14628" sId="9">
    <oc r="W10">
      <f>W15+W19+W29</f>
    </oc>
    <nc r="W10"/>
  </rcc>
  <rcc rId="14629" sId="9">
    <oc r="X10">
      <f>X15+X19+X29</f>
    </oc>
    <nc r="X10"/>
  </rcc>
  <rcc rId="14630" sId="9">
    <oc r="Y10">
      <f>Y15+Y19+Y29</f>
    </oc>
    <nc r="Y10"/>
  </rcc>
  <rcc rId="14631" sId="9">
    <oc r="Z10">
      <f>Z15+Z19+Z29</f>
    </oc>
    <nc r="Z10"/>
  </rcc>
  <rcc rId="14632" sId="9">
    <oc r="AA10">
      <f>AA15+AA19+AA29</f>
    </oc>
    <nc r="AA10"/>
  </rcc>
  <rcc rId="14633" sId="9">
    <oc r="AB10">
      <f>AB15+AB19+AB29</f>
    </oc>
    <nc r="AB10"/>
  </rcc>
  <rcc rId="14634" sId="9">
    <oc r="AC10">
      <f>AC15+AC19+AC29</f>
    </oc>
    <nc r="AC10"/>
  </rcc>
  <rcc rId="14635" sId="9">
    <oc r="AD10">
      <f>AD15+AD19+AD29</f>
    </oc>
    <nc r="AD10"/>
  </rcc>
  <rcc rId="14636" sId="9">
    <oc r="AE10">
      <f>AE15+AE19+AE29</f>
    </oc>
    <nc r="AE10"/>
  </rcc>
  <rcc rId="14637" sId="9">
    <oc r="AF10">
      <f>AF15+AF19+AF29</f>
    </oc>
    <nc r="AF10"/>
  </rcc>
  <rcc rId="14638" sId="9">
    <oc r="AG10">
      <f>AG15+AG19+AG29</f>
    </oc>
    <nc r="AG10"/>
  </rcc>
  <rcc rId="14639" sId="9">
    <oc r="C11" t="inlineStr">
      <is>
        <t>бюджет города Когалыма</t>
      </is>
    </oc>
    <nc r="C11"/>
  </rcc>
  <rcc rId="14640" sId="9">
    <oc r="D11">
      <f>J11+L11+N11+P11+R11+T11+V11+X11+Z11+AB11+AD11+AF11</f>
    </oc>
    <nc r="D11"/>
  </rcc>
  <rcc rId="14641" sId="9">
    <oc r="E11">
      <f>J11</f>
    </oc>
    <nc r="E11"/>
  </rcc>
  <rcc rId="14642" sId="9">
    <oc r="F11">
      <f>G11</f>
    </oc>
    <nc r="F11"/>
  </rcc>
  <rcc rId="14643" sId="9">
    <oc r="G11">
      <f>K11+M11+O11+Q11+S11+U11+W11+Y11+AA11+AC11+AE11+AG11</f>
    </oc>
    <nc r="G11"/>
  </rcc>
  <rcc rId="14644" sId="9">
    <oc r="H11">
      <f>IFERROR(G11/D11*100,0)</f>
    </oc>
    <nc r="H11"/>
  </rcc>
  <rcc rId="14645" sId="9">
    <oc r="I11">
      <f>IFERROR(G11/E11*100,0)</f>
    </oc>
    <nc r="I11"/>
  </rcc>
  <rcc rId="14646" sId="9">
    <oc r="J11">
      <f>J16+J20+J22+J25+J30</f>
    </oc>
    <nc r="J11"/>
  </rcc>
  <rcc rId="14647" sId="9">
    <oc r="K11">
      <f>K16+K20+K22+K25+K30</f>
    </oc>
    <nc r="K11"/>
  </rcc>
  <rcc rId="14648" sId="9">
    <oc r="L11">
      <f>L16+L20+L22+L25+L30</f>
    </oc>
    <nc r="L11"/>
  </rcc>
  <rcc rId="14649" sId="9">
    <oc r="M11">
      <f>M16+M20+M22+M25+M30</f>
    </oc>
    <nc r="M11"/>
  </rcc>
  <rcc rId="14650" sId="9">
    <oc r="N11">
      <f>N16+N20+N22+N25+N30</f>
    </oc>
    <nc r="N11"/>
  </rcc>
  <rcc rId="14651" sId="9">
    <oc r="O11">
      <f>O16+O20+O22+O25+O30</f>
    </oc>
    <nc r="O11"/>
  </rcc>
  <rcc rId="14652" sId="9">
    <oc r="P11">
      <f>P16+P20+P22+P25+P30</f>
    </oc>
    <nc r="P11"/>
  </rcc>
  <rcc rId="14653" sId="9">
    <oc r="Q11">
      <f>Q16+Q20+Q22+Q25+Q30</f>
    </oc>
    <nc r="Q11"/>
  </rcc>
  <rcc rId="14654" sId="9">
    <oc r="R11">
      <f>R16+R20+R22+R25+R30</f>
    </oc>
    <nc r="R11"/>
  </rcc>
  <rcc rId="14655" sId="9">
    <oc r="S11">
      <f>S16+S20+S22+S25+S30</f>
    </oc>
    <nc r="S11"/>
  </rcc>
  <rcc rId="14656" sId="9">
    <oc r="T11">
      <f>T16+T20+T22+T25+T30</f>
    </oc>
    <nc r="T11"/>
  </rcc>
  <rcc rId="14657" sId="9">
    <oc r="U11">
      <f>U16+U20+U22+U25+U30</f>
    </oc>
    <nc r="U11"/>
  </rcc>
  <rcc rId="14658" sId="9">
    <oc r="V11">
      <f>V16+V20+V22+V25+V30</f>
    </oc>
    <nc r="V11"/>
  </rcc>
  <rcc rId="14659" sId="9">
    <oc r="W11">
      <f>W16+W20+W22+W25+W30</f>
    </oc>
    <nc r="W11"/>
  </rcc>
  <rcc rId="14660" sId="9">
    <oc r="X11">
      <f>X16+X20+X22+X25+X30</f>
    </oc>
    <nc r="X11"/>
  </rcc>
  <rcc rId="14661" sId="9">
    <oc r="Y11">
      <f>Y16+Y20+Y22+Y25+Y30</f>
    </oc>
    <nc r="Y11"/>
  </rcc>
  <rcc rId="14662" sId="9">
    <oc r="Z11">
      <f>Z16+Z20+Z22+Z25+Z30</f>
    </oc>
    <nc r="Z11"/>
  </rcc>
  <rcc rId="14663" sId="9">
    <oc r="AA11">
      <f>AA16+AA20+AA22+AA25+AA30</f>
    </oc>
    <nc r="AA11"/>
  </rcc>
  <rcc rId="14664" sId="9">
    <oc r="AB11">
      <f>AB16+AB20+AB22+AB25+AB30</f>
    </oc>
    <nc r="AB11"/>
  </rcc>
  <rcc rId="14665" sId="9">
    <oc r="AC11">
      <f>AC16+AC20+AC22+AC25+AC30</f>
    </oc>
    <nc r="AC11"/>
  </rcc>
  <rcc rId="14666" sId="9">
    <oc r="AD11">
      <f>AD16+AD20+AD22+AD25+AD30</f>
    </oc>
    <nc r="AD11"/>
  </rcc>
  <rcc rId="14667" sId="9">
    <oc r="AE11">
      <f>AE16+AE20+AE22+AE25+AE30</f>
    </oc>
    <nc r="AE11"/>
  </rcc>
  <rcc rId="14668" sId="9">
    <oc r="AF11">
      <f>AF16+AF20+AF22+AF25+AF30</f>
    </oc>
    <nc r="AF11"/>
  </rcc>
  <rcc rId="14669" sId="9">
    <oc r="AG11">
      <f>AG16+AG20+AG22+AG25+AG30</f>
    </oc>
    <nc r="AG11"/>
  </rcc>
  <rcc rId="14670" sId="9">
    <oc r="B12" t="inlineStr">
      <is>
        <t>Направление (подпрограмма) «Создание условий для обеспечения качественными коммунальными услугами»</t>
      </is>
    </oc>
    <nc r="B12"/>
  </rcc>
  <rcc rId="14671" sId="9">
    <oc r="A13" t="inlineStr">
      <is>
        <t>РП 1.1</t>
      </is>
    </oc>
    <nc r="A13"/>
  </rcc>
  <rcc rId="14672" sId="9">
    <oc r="B13" t="inlineStr">
      <is>
        <t>Региональный проект «Создание (реконструкция) коммунальных объектов» / Строительство, реконструкция объектов инженерной и коммунальной инфраструктуры</t>
      </is>
    </oc>
    <nc r="B13"/>
  </rcc>
  <rcc rId="14673" sId="9">
    <oc r="C13" t="inlineStr">
      <is>
        <t>Всего</t>
      </is>
    </oc>
    <nc r="C13"/>
  </rcc>
  <rcc rId="14674" sId="9">
    <oc r="D13">
      <f>D15+D16+D14</f>
    </oc>
    <nc r="D13"/>
  </rcc>
  <rcc rId="14675" sId="9">
    <oc r="E13">
      <f>E15+E16+E14</f>
    </oc>
    <nc r="E13"/>
  </rcc>
  <rcc rId="14676" sId="9">
    <oc r="F13">
      <f>F15+F16+F14</f>
    </oc>
    <nc r="F13"/>
  </rcc>
  <rcc rId="14677" sId="9">
    <oc r="G13">
      <f>G15+G16+G14</f>
    </oc>
    <nc r="G13"/>
  </rcc>
  <rcc rId="14678" sId="9">
    <oc r="H13">
      <f>IFERROR(G13/D13*100,0)</f>
    </oc>
    <nc r="H13"/>
  </rcc>
  <rcc rId="14679" sId="9">
    <oc r="I13">
      <f>IFERROR(G13/E13*100,0)</f>
    </oc>
    <nc r="I13"/>
  </rcc>
  <rcc rId="14680" sId="9">
    <oc r="J13">
      <f>J15+J16+J14</f>
    </oc>
    <nc r="J13"/>
  </rcc>
  <rcc rId="14681" sId="9">
    <oc r="K13">
      <f>K15+K16+K14</f>
    </oc>
    <nc r="K13"/>
  </rcc>
  <rcc rId="14682" sId="9">
    <oc r="L13">
      <f>L15+L16+L14</f>
    </oc>
    <nc r="L13"/>
  </rcc>
  <rcc rId="14683" sId="9">
    <oc r="M13">
      <f>M15+M16+M14</f>
    </oc>
    <nc r="M13"/>
  </rcc>
  <rcc rId="14684" sId="9">
    <oc r="N13">
      <f>N15+N16+N14</f>
    </oc>
    <nc r="N13"/>
  </rcc>
  <rcc rId="14685" sId="9">
    <oc r="O13">
      <f>O15+O16+O14</f>
    </oc>
    <nc r="O13"/>
  </rcc>
  <rcc rId="14686" sId="9" numFmtId="4">
    <oc r="P13">
      <v>0</v>
    </oc>
    <nc r="P13"/>
  </rcc>
  <rcc rId="14687" sId="9">
    <oc r="Q13">
      <f>Q15+Q16+Q14</f>
    </oc>
    <nc r="Q13"/>
  </rcc>
  <rcc rId="14688" sId="9">
    <oc r="R13">
      <f>R15+R16+R14</f>
    </oc>
    <nc r="R13"/>
  </rcc>
  <rcc rId="14689" sId="9">
    <oc r="S13">
      <f>S15+S16+S14</f>
    </oc>
    <nc r="S13"/>
  </rcc>
  <rcc rId="14690" sId="9">
    <oc r="T13">
      <f>T15+T16+T14</f>
    </oc>
    <nc r="T13"/>
  </rcc>
  <rcc rId="14691" sId="9">
    <oc r="U13">
      <f>U15+U16+U14</f>
    </oc>
    <nc r="U13"/>
  </rcc>
  <rcc rId="14692" sId="9">
    <oc r="V13">
      <f>V15+V16+V14</f>
    </oc>
    <nc r="V13"/>
  </rcc>
  <rcc rId="14693" sId="9">
    <oc r="W13">
      <f>W15+W16+W14</f>
    </oc>
    <nc r="W13"/>
  </rcc>
  <rcc rId="14694" sId="9">
    <oc r="X13">
      <f>X15+X16+X14</f>
    </oc>
    <nc r="X13"/>
  </rcc>
  <rcc rId="14695" sId="9">
    <oc r="Y13">
      <f>Y15+Y16+Y14</f>
    </oc>
    <nc r="Y13"/>
  </rcc>
  <rcc rId="14696" sId="9">
    <oc r="Z13">
      <f>Z15+Z16+Z14</f>
    </oc>
    <nc r="Z13"/>
  </rcc>
  <rcc rId="14697" sId="9">
    <oc r="AA13">
      <f>AA15+AA16+AA14</f>
    </oc>
    <nc r="AA13"/>
  </rcc>
  <rcc rId="14698" sId="9">
    <oc r="AB13">
      <f>AB15+AB16+AB14</f>
    </oc>
    <nc r="AB13"/>
  </rcc>
  <rcc rId="14699" sId="9">
    <oc r="AC13">
      <f>AC15+AC16+AC14</f>
    </oc>
    <nc r="AC13"/>
  </rcc>
  <rcc rId="14700" sId="9">
    <oc r="AD13">
      <f>AD15+AD16+AD14</f>
    </oc>
    <nc r="AD13"/>
  </rcc>
  <rcc rId="14701" sId="9">
    <oc r="AE13">
      <f>AE15+AE16+AE14</f>
    </oc>
    <nc r="AE13"/>
  </rcc>
  <rcc rId="14702" sId="9">
    <oc r="AF13">
      <f>AF15+AF16+AF14</f>
    </oc>
    <nc r="AF13"/>
  </rcc>
  <rcc rId="14703" sId="9">
    <oc r="AG13">
      <f>AG15+AG16+AG14</f>
    </oc>
    <nc r="AG13"/>
  </rcc>
  <rcc rId="14704" sId="9">
    <oc r="C14" t="inlineStr">
      <is>
        <t>федеральный бюджет</t>
      </is>
    </oc>
    <nc r="C14"/>
  </rcc>
  <rcc rId="14705" sId="9">
    <oc r="D14">
      <f>SUM(J14,L14,N14,P14,R14,T14,V14,X14,Z14,AB14,AD14,AF14)</f>
    </oc>
    <nc r="D14"/>
  </rcc>
  <rcc rId="14706" sId="9">
    <oc r="E14">
      <f>J14</f>
    </oc>
    <nc r="E14"/>
  </rcc>
  <rcc rId="14707" sId="9">
    <oc r="F14">
      <f>G14</f>
    </oc>
    <nc r="F14"/>
  </rcc>
  <rcc rId="14708" sId="9">
    <oc r="G14">
      <f>SUM(K14,M14,O14,Q14,S14,U14,W14,Y14,AA14,AC14,AE14,AG14)</f>
    </oc>
    <nc r="G14"/>
  </rcc>
  <rcc rId="14709" sId="9">
    <oc r="H14">
      <f>IFERROR(G14/D14*100,0)</f>
    </oc>
    <nc r="H14"/>
  </rcc>
  <rcc rId="14710" sId="9">
    <oc r="I14">
      <f>IFERROR(G14/E14*100,0)</f>
    </oc>
    <nc r="I14"/>
  </rcc>
  <rcc rId="14711" sId="9" numFmtId="4">
    <oc r="J14">
      <v>0</v>
    </oc>
    <nc r="J14"/>
  </rcc>
  <rcc rId="14712" sId="9" numFmtId="4">
    <oc r="K14">
      <v>0</v>
    </oc>
    <nc r="K14"/>
  </rcc>
  <rcc rId="14713" sId="9" numFmtId="4">
    <oc r="L14">
      <v>0</v>
    </oc>
    <nc r="L14"/>
  </rcc>
  <rcc rId="14714" sId="9" numFmtId="4">
    <oc r="M14">
      <v>0</v>
    </oc>
    <nc r="M14"/>
  </rcc>
  <rcc rId="14715" sId="9" numFmtId="4">
    <oc r="N14">
      <v>0</v>
    </oc>
    <nc r="N14"/>
  </rcc>
  <rcc rId="14716" sId="9" numFmtId="4">
    <oc r="O14">
      <v>0</v>
    </oc>
    <nc r="O14"/>
  </rcc>
  <rcc rId="14717" sId="9" numFmtId="4">
    <oc r="P14">
      <v>0</v>
    </oc>
    <nc r="P14"/>
  </rcc>
  <rcc rId="14718" sId="9" numFmtId="4">
    <oc r="Q14">
      <v>0</v>
    </oc>
    <nc r="Q14"/>
  </rcc>
  <rcc rId="14719" sId="9" numFmtId="4">
    <oc r="R14">
      <v>0</v>
    </oc>
    <nc r="R14"/>
  </rcc>
  <rcc rId="14720" sId="9" numFmtId="4">
    <oc r="S14">
      <v>0</v>
    </oc>
    <nc r="S14"/>
  </rcc>
  <rcc rId="14721" sId="9" numFmtId="4">
    <oc r="T14">
      <v>0</v>
    </oc>
    <nc r="T14"/>
  </rcc>
  <rcc rId="14722" sId="9" numFmtId="4">
    <oc r="U14">
      <v>0</v>
    </oc>
    <nc r="U14"/>
  </rcc>
  <rcc rId="14723" sId="9" numFmtId="4">
    <oc r="V14">
      <v>0</v>
    </oc>
    <nc r="V14"/>
  </rcc>
  <rcc rId="14724" sId="9" numFmtId="4">
    <oc r="W14">
      <v>0</v>
    </oc>
    <nc r="W14"/>
  </rcc>
  <rcc rId="14725" sId="9" numFmtId="4">
    <oc r="X14">
      <v>0</v>
    </oc>
    <nc r="X14"/>
  </rcc>
  <rcc rId="14726" sId="9" numFmtId="4">
    <oc r="Y14">
      <v>0</v>
    </oc>
    <nc r="Y14"/>
  </rcc>
  <rcc rId="14727" sId="9" numFmtId="4">
    <oc r="Z14">
      <v>0</v>
    </oc>
    <nc r="Z14"/>
  </rcc>
  <rcc rId="14728" sId="9" numFmtId="4">
    <oc r="AA14">
      <v>0</v>
    </oc>
    <nc r="AA14"/>
  </rcc>
  <rcc rId="14729" sId="9" numFmtId="4">
    <oc r="AB14">
      <v>0</v>
    </oc>
    <nc r="AB14"/>
  </rcc>
  <rcc rId="14730" sId="9" numFmtId="4">
    <oc r="AC14">
      <v>0</v>
    </oc>
    <nc r="AC14"/>
  </rcc>
  <rcc rId="14731" sId="9" numFmtId="4">
    <oc r="AD14">
      <v>0</v>
    </oc>
    <nc r="AD14"/>
  </rcc>
  <rcc rId="14732" sId="9" numFmtId="4">
    <oc r="AE14">
      <v>0</v>
    </oc>
    <nc r="AE14"/>
  </rcc>
  <rcc rId="14733" sId="9" numFmtId="4">
    <oc r="AF14">
      <v>0</v>
    </oc>
    <nc r="AF14"/>
  </rcc>
  <rcc rId="14734" sId="9" numFmtId="4">
    <oc r="AG14">
      <v>0</v>
    </oc>
    <nc r="AG14"/>
  </rcc>
  <rcc rId="14735" sId="9">
    <oc r="C15" t="inlineStr">
      <is>
        <t>бюджет автономного округа</t>
      </is>
    </oc>
    <nc r="C15"/>
  </rcc>
  <rcc rId="14736" sId="9">
    <oc r="D15">
      <f>SUM(J15,L15,N15,P15,R15,T15,V15,X15,Z15,AB15,AD15,AF15)</f>
    </oc>
    <nc r="D15"/>
  </rcc>
  <rcc rId="14737" sId="9">
    <oc r="E15">
      <f>J15++L15+N15+P15</f>
    </oc>
    <nc r="E15"/>
  </rcc>
  <rcc rId="14738" sId="9">
    <oc r="F15">
      <f>G15</f>
    </oc>
    <nc r="F15"/>
  </rcc>
  <rcc rId="14739" sId="9">
    <oc r="G15">
      <f>SUM(K15,M15,O15,Q15,S15,U15,W15,Y15,AA15,AC15,AE15,AG15)</f>
    </oc>
    <nc r="G15"/>
  </rcc>
  <rcc rId="14740" sId="9">
    <oc r="H15">
      <f>IFERROR(G15/D15*100,0)</f>
    </oc>
    <nc r="H15"/>
  </rcc>
  <rcc rId="14741" sId="9">
    <oc r="I15">
      <f>IFERROR(G15/E15*100,0)</f>
    </oc>
    <nc r="I15"/>
  </rcc>
  <rcc rId="14742" sId="9" numFmtId="4">
    <oc r="J15">
      <v>0</v>
    </oc>
    <nc r="J15"/>
  </rcc>
  <rcc rId="14743" sId="9" numFmtId="4">
    <oc r="K15">
      <v>0</v>
    </oc>
    <nc r="K15"/>
  </rcc>
  <rcc rId="14744" sId="9" numFmtId="4">
    <oc r="L15">
      <v>0</v>
    </oc>
    <nc r="L15"/>
  </rcc>
  <rcc rId="14745" sId="9" numFmtId="4">
    <oc r="M15">
      <v>0</v>
    </oc>
    <nc r="M15"/>
  </rcc>
  <rcc rId="14746" sId="9" numFmtId="4">
    <oc r="N15">
      <v>0</v>
    </oc>
    <nc r="N15"/>
  </rcc>
  <rcc rId="14747" sId="9" numFmtId="4">
    <oc r="O15">
      <v>0</v>
    </oc>
    <nc r="O15"/>
  </rcc>
  <rcc rId="14748" sId="9" numFmtId="4">
    <oc r="P15">
      <v>0</v>
    </oc>
    <nc r="P15"/>
  </rcc>
  <rcc rId="14749" sId="9" numFmtId="4">
    <oc r="Q15">
      <v>0</v>
    </oc>
    <nc r="Q15"/>
  </rcc>
  <rcc rId="14750" sId="9" numFmtId="4">
    <oc r="R15">
      <v>0</v>
    </oc>
    <nc r="R15"/>
  </rcc>
  <rcc rId="14751" sId="9" numFmtId="4">
    <oc r="S15">
      <v>0</v>
    </oc>
    <nc r="S15"/>
  </rcc>
  <rcc rId="14752" sId="9" numFmtId="4">
    <oc r="T15">
      <v>0</v>
    </oc>
    <nc r="T15"/>
  </rcc>
  <rcc rId="14753" sId="9" numFmtId="4">
    <oc r="U15">
      <v>0</v>
    </oc>
    <nc r="U15"/>
  </rcc>
  <rcc rId="14754" sId="9" numFmtId="4">
    <oc r="V15">
      <v>67577.8</v>
    </oc>
    <nc r="V15"/>
  </rcc>
  <rcc rId="14755" sId="9" numFmtId="4">
    <oc r="W15">
      <v>0</v>
    </oc>
    <nc r="W15"/>
  </rcc>
  <rcc rId="14756" sId="9" numFmtId="4">
    <oc r="X15">
      <v>45051.87</v>
    </oc>
    <nc r="X15"/>
  </rcc>
  <rcc rId="14757" sId="9" numFmtId="4">
    <oc r="Y15">
      <v>0</v>
    </oc>
    <nc r="Y15"/>
  </rcc>
  <rcc rId="14758" sId="9" numFmtId="4">
    <oc r="Z15">
      <v>45051.87</v>
    </oc>
    <nc r="Z15"/>
  </rcc>
  <rcc rId="14759" sId="9" numFmtId="4">
    <oc r="AA15">
      <v>0</v>
    </oc>
    <nc r="AA15"/>
  </rcc>
  <rcc rId="14760" sId="9" numFmtId="4">
    <oc r="AB15">
      <v>164049.34</v>
    </oc>
    <nc r="AB15"/>
  </rcc>
  <rcc rId="14761" sId="9" numFmtId="4">
    <oc r="AC15">
      <v>0</v>
    </oc>
    <nc r="AC15"/>
  </rcc>
  <rcc rId="14762" sId="9" numFmtId="4">
    <oc r="AD15">
      <v>135155.60999999999</v>
    </oc>
    <nc r="AD15"/>
  </rcc>
  <rcc rId="14763" sId="9" numFmtId="4">
    <oc r="AE15">
      <v>0</v>
    </oc>
    <nc r="AE15"/>
  </rcc>
  <rcc rId="14764" sId="9" numFmtId="4">
    <oc r="AF15">
      <v>67577.710000000006</v>
    </oc>
    <nc r="AF15"/>
  </rcc>
  <rcc rId="14765" sId="9" numFmtId="4">
    <oc r="AG15">
      <v>0</v>
    </oc>
    <nc r="AG15"/>
  </rcc>
  <rcc rId="14766" sId="9">
    <oc r="AI15">
      <f>E16-G16</f>
    </oc>
    <nc r="AI15"/>
  </rcc>
  <rcc rId="14767" sId="9">
    <oc r="C16" t="inlineStr">
      <is>
        <t>бюджет города Когалыма</t>
      </is>
    </oc>
    <nc r="C16"/>
  </rcc>
  <rcc rId="14768" sId="9">
    <oc r="D16">
      <f>SUM(J16,L16,N16,P16,R16,T16,V16,X16,Z16,AB16,AD16,AF16)</f>
    </oc>
    <nc r="D16"/>
  </rcc>
  <rcc rId="14769" sId="9">
    <oc r="E16">
      <f>J16++L16+N16+P16</f>
    </oc>
    <nc r="E16"/>
  </rcc>
  <rcc rId="14770" sId="9" numFmtId="4">
    <oc r="F16">
      <v>2235.88</v>
    </oc>
    <nc r="F16"/>
  </rcc>
  <rcc rId="14771" sId="9">
    <oc r="G16">
      <f>SUM(K16,M16,O16,Q16,S16,U16,W16,Y16,AA16,AC16,AE16,AG16)</f>
    </oc>
    <nc r="G16"/>
  </rcc>
  <rcc rId="14772" sId="9">
    <oc r="H16">
      <f>IFERROR(G16/D16*100,0)</f>
    </oc>
    <nc r="H16"/>
  </rcc>
  <rcc rId="14773" sId="9">
    <oc r="I16">
      <f>IFERROR(G16/E16*100,0)</f>
    </oc>
    <nc r="I16"/>
  </rcc>
  <rcc rId="14774" sId="9" numFmtId="4">
    <oc r="J16">
      <v>0</v>
    </oc>
    <nc r="J16"/>
  </rcc>
  <rcc rId="14775" sId="9" numFmtId="4">
    <oc r="K16">
      <v>0</v>
    </oc>
    <nc r="K16"/>
  </rcc>
  <rcc rId="14776" sId="9" numFmtId="4">
    <oc r="L16">
      <v>0</v>
    </oc>
    <nc r="L16"/>
  </rcc>
  <rcc rId="14777" sId="9" numFmtId="4">
    <oc r="M16">
      <v>0</v>
    </oc>
    <nc r="M16"/>
  </rcc>
  <rcc rId="14778" sId="9" numFmtId="4">
    <oc r="N16">
      <v>2235.88</v>
    </oc>
    <nc r="N16"/>
  </rcc>
  <rcc rId="14779" sId="9" numFmtId="4">
    <oc r="O16">
      <v>2235.88</v>
    </oc>
    <nc r="O16"/>
  </rcc>
  <rcc rId="14780" sId="9" numFmtId="4">
    <oc r="P16">
      <v>0</v>
    </oc>
    <nc r="P16"/>
  </rcc>
  <rcc rId="14781" sId="9" numFmtId="4">
    <oc r="Q16">
      <v>0</v>
    </oc>
    <nc r="Q16"/>
  </rcc>
  <rcc rId="14782" sId="9" numFmtId="4">
    <oc r="R16">
      <v>0</v>
    </oc>
    <nc r="R16"/>
  </rcc>
  <rcc rId="14783" sId="9" numFmtId="4">
    <oc r="S16">
      <v>0</v>
    </oc>
    <nc r="S16"/>
  </rcc>
  <rcc rId="14784" sId="9" numFmtId="4">
    <oc r="T16">
      <v>0</v>
    </oc>
    <nc r="T16"/>
  </rcc>
  <rcc rId="14785" sId="9" numFmtId="4">
    <oc r="U16">
      <v>0</v>
    </oc>
    <nc r="U16"/>
  </rcc>
  <rcc rId="14786" sId="9" numFmtId="4">
    <oc r="V16">
      <v>3556.73</v>
    </oc>
    <nc r="V16"/>
  </rcc>
  <rcc rId="14787" sId="9" numFmtId="4">
    <oc r="W16">
      <v>0</v>
    </oc>
    <nc r="W16"/>
  </rcc>
  <rcc rId="14788" sId="9" numFmtId="4">
    <oc r="X16">
      <v>2371.15</v>
    </oc>
    <nc r="X16"/>
  </rcc>
  <rcc rId="14789" sId="9" numFmtId="4">
    <oc r="Y16">
      <v>0</v>
    </oc>
    <nc r="Y16"/>
  </rcc>
  <rcc rId="14790" sId="9" numFmtId="4">
    <oc r="Z16">
      <v>2371.15</v>
    </oc>
    <nc r="Z16"/>
  </rcc>
  <rcc rId="14791" sId="9" numFmtId="4">
    <oc r="AA16">
      <v>0</v>
    </oc>
    <nc r="AA16"/>
  </rcc>
  <rcc rId="14792" sId="9" numFmtId="4">
    <oc r="AB16">
      <v>8634.2000000000007</v>
    </oc>
    <nc r="AB16"/>
  </rcc>
  <rcc rId="14793" sId="9" numFmtId="4">
    <oc r="AC16">
      <v>0</v>
    </oc>
    <nc r="AC16"/>
  </rcc>
  <rcc rId="14794" sId="9" numFmtId="4">
    <oc r="AD16">
      <v>7113.45</v>
    </oc>
    <nc r="AD16"/>
  </rcc>
  <rcc rId="14795" sId="9" numFmtId="4">
    <oc r="AE16">
      <v>0</v>
    </oc>
    <nc r="AE16"/>
  </rcc>
  <rcc rId="14796" sId="9" numFmtId="4">
    <oc r="AF16">
      <v>4371.46</v>
    </oc>
    <nc r="AF16"/>
  </rcc>
  <rcc rId="14797" sId="9" numFmtId="4">
    <oc r="AG16">
      <v>0</v>
    </oc>
    <nc r="AG16"/>
  </rcc>
  <rcc rId="14798" sId="9">
    <oc r="AI16">
      <f>E17-G17</f>
    </oc>
    <nc r="AI16"/>
  </rcc>
  <rcc rId="14799" sId="9">
    <oc r="A17" t="inlineStr">
      <is>
        <t>РП 1.2</t>
      </is>
    </oc>
    <nc r="A17"/>
  </rcc>
  <rcc rId="14800" sId="9">
    <oc r="B17" t="inlineStr">
      <is>
        <t>Региональный проект «Модернизация коммунальной инфраструктуры»</t>
      </is>
    </oc>
    <nc r="B17"/>
  </rcc>
  <rcc rId="14801" sId="9">
    <oc r="C17" t="inlineStr">
      <is>
        <t>Всего</t>
      </is>
    </oc>
    <nc r="C17"/>
  </rcc>
  <rcc rId="14802" sId="9">
    <oc r="D17">
      <f>D19+D20+D18</f>
    </oc>
    <nc r="D17"/>
  </rcc>
  <rcc rId="14803" sId="9">
    <oc r="E17">
      <f>E19+E20+E18</f>
    </oc>
    <nc r="E17"/>
  </rcc>
  <rcc rId="14804" sId="9">
    <oc r="F17">
      <f>F19+F20+F18</f>
    </oc>
    <nc r="F17"/>
  </rcc>
  <rcc rId="14805" sId="9">
    <oc r="G17">
      <f>G19+G20+G18</f>
    </oc>
    <nc r="G17"/>
  </rcc>
  <rcc rId="14806" sId="9">
    <oc r="H17">
      <f>IFERROR(G17/D17*100,0)</f>
    </oc>
    <nc r="H17"/>
  </rcc>
  <rcc rId="14807" sId="9">
    <oc r="I17">
      <f>IFERROR(G17/E17*100,0)</f>
    </oc>
    <nc r="I17"/>
  </rcc>
  <rcc rId="14808" sId="9">
    <oc r="J17">
      <f>J19+J20+J18</f>
    </oc>
    <nc r="J17"/>
  </rcc>
  <rcc rId="14809" sId="9">
    <oc r="K17">
      <f>K19+K20+K18</f>
    </oc>
    <nc r="K17"/>
  </rcc>
  <rcc rId="14810" sId="9">
    <oc r="L17">
      <f>L19+L20+L18</f>
    </oc>
    <nc r="L17"/>
  </rcc>
  <rcc rId="14811" sId="9">
    <oc r="M17">
      <f>M19+M20+M18</f>
    </oc>
    <nc r="M17"/>
  </rcc>
  <rcc rId="14812" sId="9">
    <oc r="N17">
      <f>N19+N20+N18</f>
    </oc>
    <nc r="N17"/>
  </rcc>
  <rcc rId="14813" sId="9">
    <oc r="O17">
      <f>O19+O20+O18</f>
    </oc>
    <nc r="O17"/>
  </rcc>
  <rcc rId="14814" sId="9">
    <oc r="P17">
      <f>P19+P20+P18</f>
    </oc>
    <nc r="P17"/>
  </rcc>
  <rcc rId="14815" sId="9">
    <oc r="Q17">
      <f>Q19+Q20+Q18</f>
    </oc>
    <nc r="Q17"/>
  </rcc>
  <rcc rId="14816" sId="9">
    <oc r="R17">
      <f>R19+R20+R18</f>
    </oc>
    <nc r="R17"/>
  </rcc>
  <rcc rId="14817" sId="9">
    <oc r="S17">
      <f>S19+S20+S18</f>
    </oc>
    <nc r="S17"/>
  </rcc>
  <rcc rId="14818" sId="9">
    <oc r="T17">
      <f>T19+T20+T18</f>
    </oc>
    <nc r="T17"/>
  </rcc>
  <rcc rId="14819" sId="9">
    <oc r="U17">
      <f>U19+U20+U18</f>
    </oc>
    <nc r="U17"/>
  </rcc>
  <rcc rId="14820" sId="9">
    <oc r="V17">
      <f>V19+V20+V18</f>
    </oc>
    <nc r="V17"/>
  </rcc>
  <rcc rId="14821" sId="9">
    <oc r="W17">
      <f>W19+W20+W18</f>
    </oc>
    <nc r="W17"/>
  </rcc>
  <rcc rId="14822" sId="9">
    <oc r="X17">
      <f>X19+X20+X18</f>
    </oc>
    <nc r="X17"/>
  </rcc>
  <rcc rId="14823" sId="9">
    <oc r="Y17">
      <f>Y19+Y20+Y18</f>
    </oc>
    <nc r="Y17"/>
  </rcc>
  <rcc rId="14824" sId="9">
    <oc r="Z17">
      <f>Z19+Z20+Z18</f>
    </oc>
    <nc r="Z17"/>
  </rcc>
  <rcc rId="14825" sId="9">
    <oc r="AA17">
      <f>AA19+AA20+AA18</f>
    </oc>
    <nc r="AA17"/>
  </rcc>
  <rcc rId="14826" sId="9">
    <oc r="AB17">
      <f>AB19+AB20+AB18</f>
    </oc>
    <nc r="AB17"/>
  </rcc>
  <rcc rId="14827" sId="9">
    <oc r="AC17">
      <f>AC19+AC20+AC18</f>
    </oc>
    <nc r="AC17"/>
  </rcc>
  <rcc rId="14828" sId="9">
    <oc r="AD17">
      <f>AD19+AD20+AD18</f>
    </oc>
    <nc r="AD17"/>
  </rcc>
  <rcc rId="14829" sId="9">
    <oc r="AE17">
      <f>AE19+AE20+AE18</f>
    </oc>
    <nc r="AE17"/>
  </rcc>
  <rcc rId="14830" sId="9">
    <oc r="AF17">
      <f>AF19+AF20+AF18</f>
    </oc>
    <nc r="AF17"/>
  </rcc>
  <rcc rId="14831" sId="9">
    <oc r="AG17">
      <f>AG19+AG20+AG18</f>
    </oc>
    <nc r="AG17"/>
  </rcc>
  <rcc rId="14832" sId="9">
    <oc r="AI17">
      <f>E18-G18</f>
    </oc>
    <nc r="AI17"/>
  </rcc>
  <rcc rId="14833" sId="9">
    <oc r="C18" t="inlineStr">
      <is>
        <t>федеральный бюджет</t>
      </is>
    </oc>
    <nc r="C18"/>
  </rcc>
  <rcc rId="14834" sId="9">
    <oc r="D18">
      <f>SUM(J18,L18,N18,P18,R18,T18,V18,X18,Z18,AB18,AD18,AF18)</f>
    </oc>
    <nc r="D18"/>
  </rcc>
  <rcc rId="14835" sId="9">
    <oc r="E18">
      <f>J18</f>
    </oc>
    <nc r="E18"/>
  </rcc>
  <rcc rId="14836" sId="9">
    <oc r="F18">
      <f>G18</f>
    </oc>
    <nc r="F18"/>
  </rcc>
  <rcc rId="14837" sId="9">
    <oc r="G18">
      <f>SUM(K18,M18,O18,Q18,S18,U18,W18,Y18,AA18,AC18,AE18,AG18)</f>
    </oc>
    <nc r="G18"/>
  </rcc>
  <rcc rId="14838" sId="9">
    <oc r="H18">
      <f>IFERROR(G18/D18*100,0)</f>
    </oc>
    <nc r="H18"/>
  </rcc>
  <rcc rId="14839" sId="9">
    <oc r="I18">
      <f>IFERROR(G18/E18*100,0)</f>
    </oc>
    <nc r="I18"/>
  </rcc>
  <rcc rId="14840" sId="9" numFmtId="4">
    <oc r="J18">
      <v>7660.6</v>
    </oc>
    <nc r="J18"/>
  </rcc>
  <rcc rId="14841" sId="9" numFmtId="4">
    <oc r="K18">
      <v>0</v>
    </oc>
    <nc r="K18"/>
  </rcc>
  <rcc rId="14842" sId="9" numFmtId="4">
    <oc r="L18">
      <v>0</v>
    </oc>
    <nc r="L18"/>
  </rcc>
  <rcc rId="14843" sId="9" numFmtId="4">
    <oc r="M18">
      <v>0</v>
    </oc>
    <nc r="M18"/>
  </rcc>
  <rcc rId="14844" sId="9" numFmtId="4">
    <oc r="N18">
      <v>0</v>
    </oc>
    <nc r="N18"/>
  </rcc>
  <rcc rId="14845" sId="9" numFmtId="4">
    <oc r="O18">
      <v>0</v>
    </oc>
    <nc r="O18"/>
  </rcc>
  <rcc rId="14846" sId="9" numFmtId="4">
    <oc r="P18">
      <v>0</v>
    </oc>
    <nc r="P18"/>
  </rcc>
  <rcc rId="14847" sId="9" numFmtId="4">
    <oc r="Q18">
      <v>0</v>
    </oc>
    <nc r="Q18"/>
  </rcc>
  <rcc rId="14848" sId="9" numFmtId="4">
    <oc r="R18">
      <v>0</v>
    </oc>
    <nc r="R18"/>
  </rcc>
  <rcc rId="14849" sId="9" numFmtId="4">
    <oc r="S18">
      <v>0</v>
    </oc>
    <nc r="S18"/>
  </rcc>
  <rcc rId="14850" sId="9" numFmtId="4">
    <oc r="T18">
      <v>0</v>
    </oc>
    <nc r="T18"/>
  </rcc>
  <rcc rId="14851" sId="9" numFmtId="4">
    <oc r="U18">
      <v>0</v>
    </oc>
    <nc r="U18"/>
  </rcc>
  <rcc rId="14852" sId="9" numFmtId="4">
    <oc r="V18">
      <v>0</v>
    </oc>
    <nc r="V18"/>
  </rcc>
  <rcc rId="14853" sId="9" numFmtId="4">
    <oc r="W18">
      <v>0</v>
    </oc>
    <nc r="W18"/>
  </rcc>
  <rcc rId="14854" sId="9" numFmtId="4">
    <oc r="X18">
      <v>0</v>
    </oc>
    <nc r="X18"/>
  </rcc>
  <rcc rId="14855" sId="9" numFmtId="4">
    <oc r="Y18">
      <v>0</v>
    </oc>
    <nc r="Y18"/>
  </rcc>
  <rcc rId="14856" sId="9" numFmtId="4">
    <oc r="Z18">
      <v>0</v>
    </oc>
    <nc r="Z18"/>
  </rcc>
  <rcc rId="14857" sId="9" numFmtId="4">
    <oc r="AA18">
      <v>0</v>
    </oc>
    <nc r="AA18"/>
  </rcc>
  <rcc rId="14858" sId="9" numFmtId="4">
    <oc r="AB18">
      <v>0</v>
    </oc>
    <nc r="AB18"/>
  </rcc>
  <rcc rId="14859" sId="9" numFmtId="4">
    <oc r="AC18">
      <v>0</v>
    </oc>
    <nc r="AC18"/>
  </rcc>
  <rcc rId="14860" sId="9" numFmtId="4">
    <oc r="AD18">
      <v>0</v>
    </oc>
    <nc r="AD18"/>
  </rcc>
  <rcc rId="14861" sId="9" numFmtId="4">
    <oc r="AE18">
      <v>0</v>
    </oc>
    <nc r="AE18"/>
  </rcc>
  <rcc rId="14862" sId="9" numFmtId="4">
    <oc r="AF18">
      <v>0</v>
    </oc>
    <nc r="AF18"/>
  </rcc>
  <rcc rId="14863" sId="9" numFmtId="4">
    <oc r="AG18">
      <v>0</v>
    </oc>
    <nc r="AG18"/>
  </rcc>
  <rcc rId="14864" sId="9">
    <oc r="AI18">
      <f>E19-G19</f>
    </oc>
    <nc r="AI18"/>
  </rcc>
  <rcc rId="14865" sId="9">
    <oc r="C19" t="inlineStr">
      <is>
        <t>бюджет автономного округа</t>
      </is>
    </oc>
    <nc r="C19"/>
  </rcc>
  <rcc rId="14866" sId="9">
    <oc r="D19">
      <f>SUM(J19,L19,N19,P19,R19,T19,V19,X19,Z19,AB19,AD19,AF19)</f>
    </oc>
    <nc r="D19"/>
  </rcc>
  <rcc rId="14867" sId="9">
    <oc r="E19">
      <f>J19</f>
    </oc>
    <nc r="E19"/>
  </rcc>
  <rcc rId="14868" sId="9">
    <oc r="F19">
      <f>G19</f>
    </oc>
    <nc r="F19"/>
  </rcc>
  <rcc rId="14869" sId="9">
    <oc r="G19">
      <f>SUM(K19,M19,O19,Q19,S19,U19,W19,Y19,AA19,AC19,AE19,AG19)</f>
    </oc>
    <nc r="G19"/>
  </rcc>
  <rcc rId="14870" sId="9">
    <oc r="H19">
      <f>IFERROR(G19/D19*100,0)</f>
    </oc>
    <nc r="H19"/>
  </rcc>
  <rcc rId="14871" sId="9">
    <oc r="I19">
      <f>IFERROR(G19/E19*100,0)</f>
    </oc>
    <nc r="I19"/>
  </rcc>
  <rcc rId="14872" sId="9" numFmtId="4">
    <oc r="J19">
      <v>21832.9</v>
    </oc>
    <nc r="J19"/>
  </rcc>
  <rcc rId="14873" sId="9" numFmtId="4">
    <oc r="K19">
      <v>0</v>
    </oc>
    <nc r="K19"/>
  </rcc>
  <rcc rId="14874" sId="9" numFmtId="4">
    <oc r="L19">
      <v>0</v>
    </oc>
    <nc r="L19"/>
  </rcc>
  <rcc rId="14875" sId="9" numFmtId="4">
    <oc r="M19">
      <v>0</v>
    </oc>
    <nc r="M19"/>
  </rcc>
  <rcc rId="14876" sId="9" numFmtId="4">
    <oc r="N19">
      <v>0</v>
    </oc>
    <nc r="N19"/>
  </rcc>
  <rcc rId="14877" sId="9" numFmtId="4">
    <oc r="O19">
      <v>0</v>
    </oc>
    <nc r="O19"/>
  </rcc>
  <rcc rId="14878" sId="9" numFmtId="4">
    <oc r="P19">
      <v>0</v>
    </oc>
    <nc r="P19"/>
  </rcc>
  <rcc rId="14879" sId="9" numFmtId="4">
    <oc r="Q19">
      <v>0</v>
    </oc>
    <nc r="Q19"/>
  </rcc>
  <rcc rId="14880" sId="9" numFmtId="4">
    <oc r="R19">
      <v>0</v>
    </oc>
    <nc r="R19"/>
  </rcc>
  <rcc rId="14881" sId="9" numFmtId="4">
    <oc r="S19">
      <v>0</v>
    </oc>
    <nc r="S19"/>
  </rcc>
  <rcc rId="14882" sId="9" numFmtId="4">
    <oc r="T19">
      <v>0</v>
    </oc>
    <nc r="T19"/>
  </rcc>
  <rcc rId="14883" sId="9" numFmtId="4">
    <oc r="U19">
      <v>0</v>
    </oc>
    <nc r="U19"/>
  </rcc>
  <rcc rId="14884" sId="9" numFmtId="4">
    <oc r="V19">
      <v>0</v>
    </oc>
    <nc r="V19"/>
  </rcc>
  <rcc rId="14885" sId="9" numFmtId="4">
    <oc r="W19">
      <v>0</v>
    </oc>
    <nc r="W19"/>
  </rcc>
  <rcc rId="14886" sId="9" numFmtId="4">
    <oc r="X19">
      <v>0</v>
    </oc>
    <nc r="X19"/>
  </rcc>
  <rcc rId="14887" sId="9" numFmtId="4">
    <oc r="Y19">
      <v>0</v>
    </oc>
    <nc r="Y19"/>
  </rcc>
  <rcc rId="14888" sId="9" numFmtId="4">
    <oc r="Z19">
      <v>0</v>
    </oc>
    <nc r="Z19"/>
  </rcc>
  <rcc rId="14889" sId="9" numFmtId="4">
    <oc r="AA19">
      <v>0</v>
    </oc>
    <nc r="AA19"/>
  </rcc>
  <rcc rId="14890" sId="9" numFmtId="4">
    <oc r="AB19">
      <v>0</v>
    </oc>
    <nc r="AB19"/>
  </rcc>
  <rcc rId="14891" sId="9" numFmtId="4">
    <oc r="AC19">
      <v>0</v>
    </oc>
    <nc r="AC19"/>
  </rcc>
  <rcc rId="14892" sId="9" numFmtId="4">
    <oc r="AD19">
      <v>0</v>
    </oc>
    <nc r="AD19"/>
  </rcc>
  <rcc rId="14893" sId="9" numFmtId="4">
    <oc r="AE19">
      <v>0</v>
    </oc>
    <nc r="AE19"/>
  </rcc>
  <rcc rId="14894" sId="9" numFmtId="4">
    <oc r="AF19">
      <v>0</v>
    </oc>
    <nc r="AF19"/>
  </rcc>
  <rcc rId="14895" sId="9" numFmtId="4">
    <oc r="AG19">
      <v>0</v>
    </oc>
    <nc r="AG19"/>
  </rcc>
  <rcc rId="14896" sId="9">
    <oc r="AI19">
      <f>E20-G20</f>
    </oc>
    <nc r="AI19"/>
  </rcc>
  <rcc rId="14897" sId="9">
    <oc r="C20" t="inlineStr">
      <is>
        <t>бюджет города Когалыма</t>
      </is>
    </oc>
    <nc r="C20"/>
  </rcc>
  <rcc rId="14898" sId="9">
    <oc r="D20">
      <f>SUM(J20,L20,N20,P20,R20,T20,V20,X20,Z20,AB20,AD20,AF20)</f>
    </oc>
    <nc r="D20"/>
  </rcc>
  <rcc rId="14899" sId="9">
    <oc r="E20">
      <f>J20</f>
    </oc>
    <nc r="E20"/>
  </rcc>
  <rcc rId="14900" sId="9">
    <oc r="F20">
      <f>G20</f>
    </oc>
    <nc r="F20"/>
  </rcc>
  <rcc rId="14901" sId="9">
    <oc r="G20">
      <f>SUM(K20,M20,O20,Q20,S20,U20,W20,Y20,AA20,AC20,AE20,AG20)</f>
    </oc>
    <nc r="G20"/>
  </rcc>
  <rcc rId="14902" sId="9">
    <oc r="H20">
      <f>IFERROR(G20/D20*100,0)</f>
    </oc>
    <nc r="H20"/>
  </rcc>
  <rcc rId="14903" sId="9">
    <oc r="I20">
      <f>IFERROR(G20/E20*100,0)</f>
    </oc>
    <nc r="I20"/>
  </rcc>
  <rcc rId="14904" sId="9" numFmtId="4">
    <oc r="J20">
      <v>5458.3</v>
    </oc>
    <nc r="J20"/>
  </rcc>
  <rcc rId="14905" sId="9" numFmtId="4">
    <oc r="K20">
      <v>0</v>
    </oc>
    <nc r="K20"/>
  </rcc>
  <rcc rId="14906" sId="9" numFmtId="4">
    <oc r="L20">
      <v>0</v>
    </oc>
    <nc r="L20"/>
  </rcc>
  <rcc rId="14907" sId="9" numFmtId="4">
    <oc r="M20">
      <v>0</v>
    </oc>
    <nc r="M20"/>
  </rcc>
  <rcc rId="14908" sId="9" numFmtId="4">
    <oc r="N20">
      <v>0</v>
    </oc>
    <nc r="N20"/>
  </rcc>
  <rcc rId="14909" sId="9" numFmtId="4">
    <oc r="O20">
      <v>0</v>
    </oc>
    <nc r="O20"/>
  </rcc>
  <rcc rId="14910" sId="9" numFmtId="4">
    <oc r="P20">
      <v>0</v>
    </oc>
    <nc r="P20"/>
  </rcc>
  <rcc rId="14911" sId="9" numFmtId="4">
    <oc r="Q20">
      <v>0</v>
    </oc>
    <nc r="Q20"/>
  </rcc>
  <rcc rId="14912" sId="9" numFmtId="4">
    <oc r="R20">
      <v>0</v>
    </oc>
    <nc r="R20"/>
  </rcc>
  <rcc rId="14913" sId="9" numFmtId="4">
    <oc r="S20">
      <v>0</v>
    </oc>
    <nc r="S20"/>
  </rcc>
  <rcc rId="14914" sId="9" numFmtId="4">
    <oc r="T20">
      <v>0</v>
    </oc>
    <nc r="T20"/>
  </rcc>
  <rcc rId="14915" sId="9" numFmtId="4">
    <oc r="U20">
      <v>0</v>
    </oc>
    <nc r="U20"/>
  </rcc>
  <rcc rId="14916" sId="9" numFmtId="4">
    <oc r="V20">
      <v>0</v>
    </oc>
    <nc r="V20"/>
  </rcc>
  <rcc rId="14917" sId="9" numFmtId="4">
    <oc r="W20">
      <v>0</v>
    </oc>
    <nc r="W20"/>
  </rcc>
  <rcc rId="14918" sId="9" numFmtId="4">
    <oc r="X20">
      <v>0</v>
    </oc>
    <nc r="X20"/>
  </rcc>
  <rcc rId="14919" sId="9" numFmtId="4">
    <oc r="Y20">
      <v>0</v>
    </oc>
    <nc r="Y20"/>
  </rcc>
  <rcc rId="14920" sId="9" numFmtId="4">
    <oc r="Z20">
      <v>0</v>
    </oc>
    <nc r="Z20"/>
  </rcc>
  <rcc rId="14921" sId="9" numFmtId="4">
    <oc r="AA20">
      <v>0</v>
    </oc>
    <nc r="AA20"/>
  </rcc>
  <rcc rId="14922" sId="9" numFmtId="4">
    <oc r="AB20">
      <v>0</v>
    </oc>
    <nc r="AB20"/>
  </rcc>
  <rcc rId="14923" sId="9" numFmtId="4">
    <oc r="AC20">
      <v>0</v>
    </oc>
    <nc r="AC20"/>
  </rcc>
  <rcc rId="14924" sId="9" numFmtId="4">
    <oc r="AD20">
      <v>0</v>
    </oc>
    <nc r="AD20"/>
  </rcc>
  <rcc rId="14925" sId="9" numFmtId="4">
    <oc r="AE20">
      <v>0</v>
    </oc>
    <nc r="AE20"/>
  </rcc>
  <rcc rId="14926" sId="9" numFmtId="4">
    <oc r="AF20">
      <v>0</v>
    </oc>
    <nc r="AF20"/>
  </rcc>
  <rcc rId="14927" sId="9" numFmtId="4">
    <oc r="AG20">
      <v>0</v>
    </oc>
    <nc r="AG20"/>
  </rcc>
  <rcc rId="14928" sId="9">
    <oc r="AI20">
      <f>E21-G21</f>
    </oc>
    <nc r="AI20"/>
  </rcc>
  <rcc rId="14929" sId="9">
    <oc r="A21" t="inlineStr">
      <is>
        <t xml:space="preserve"> 1.1</t>
      </is>
    </oc>
    <nc r="A21"/>
  </rcc>
  <rcc rId="14930" sId="9">
    <oc r="B21" t="inlineStr">
      <is>
        <t xml:space="preserve">Комплекс процессных мероприятий «Создание условий для обеспечения качественными коммунальными услугами» / Мероприятие (результат) «Разработка топливно-энергетического баланса города Когалыма за 2024 год и актуализация прогнозного баланса до 2035 года» </t>
      </is>
    </oc>
    <nc r="B21"/>
  </rcc>
  <rcc rId="14931" sId="9">
    <oc r="C21" t="inlineStr">
      <is>
        <t>Всего</t>
      </is>
    </oc>
    <nc r="C21"/>
  </rcc>
  <rcc rId="14932" sId="9" numFmtId="4">
    <oc r="D21">
      <v>119452.97</v>
    </oc>
    <nc r="D21"/>
  </rcc>
  <rcc rId="14933" sId="9">
    <oc r="E21">
      <f>E22</f>
    </oc>
    <nc r="E21"/>
  </rcc>
  <rcc rId="14934" sId="9">
    <oc r="F21">
      <f>F22</f>
    </oc>
    <nc r="F21"/>
  </rcc>
  <rcc rId="14935" sId="9">
    <oc r="G21">
      <f>G22</f>
    </oc>
    <nc r="G21"/>
  </rcc>
  <rcc rId="14936" sId="9">
    <oc r="H21">
      <f>IFERROR(G21/D21*100,0)</f>
    </oc>
    <nc r="H21"/>
  </rcc>
  <rcc rId="14937" sId="9">
    <oc r="I21">
      <f>IFERROR(G21/E21*100,0)</f>
    </oc>
    <nc r="I21"/>
  </rcc>
  <rcc rId="14938" sId="9">
    <oc r="J21">
      <f>SUM(J22:J22)</f>
    </oc>
    <nc r="J21"/>
  </rcc>
  <rcc rId="14939" sId="9">
    <oc r="K21">
      <f>SUM(K22:K22)</f>
    </oc>
    <nc r="K21"/>
  </rcc>
  <rcc rId="14940" sId="9">
    <oc r="L21">
      <f>SUM(L22:L22)</f>
    </oc>
    <nc r="L21"/>
  </rcc>
  <rcc rId="14941" sId="9">
    <oc r="M21">
      <f>SUM(M22:M22)</f>
    </oc>
    <nc r="M21"/>
  </rcc>
  <rcc rId="14942" sId="9">
    <oc r="N21">
      <f>SUM(N22:N22)</f>
    </oc>
    <nc r="N21"/>
  </rcc>
  <rcc rId="14943" sId="9">
    <oc r="O21">
      <f>SUM(O22:O22)</f>
    </oc>
    <nc r="O21"/>
  </rcc>
  <rcc rId="14944" sId="9">
    <oc r="P21">
      <f>SUM(P22:P22)</f>
    </oc>
    <nc r="P21"/>
  </rcc>
  <rcc rId="14945" sId="9">
    <oc r="Q21">
      <f>SUM(Q22:Q22)</f>
    </oc>
    <nc r="Q21"/>
  </rcc>
  <rcc rId="14946" sId="9">
    <oc r="R21">
      <f>SUM(R22:R22)</f>
    </oc>
    <nc r="R21"/>
  </rcc>
  <rcc rId="14947" sId="9">
    <oc r="S21">
      <f>SUM(S22:S22)</f>
    </oc>
    <nc r="S21"/>
  </rcc>
  <rcc rId="14948" sId="9">
    <oc r="T21">
      <f>SUM(T22:T22)</f>
    </oc>
    <nc r="T21"/>
  </rcc>
  <rcc rId="14949" sId="9">
    <oc r="U21">
      <f>SUM(U22:U22)</f>
    </oc>
    <nc r="U21"/>
  </rcc>
  <rcc rId="14950" sId="9">
    <oc r="V21">
      <f>SUM(V22:V22)</f>
    </oc>
    <nc r="V21"/>
  </rcc>
  <rcc rId="14951" sId="9">
    <oc r="W21">
      <f>SUM(W22:W22)</f>
    </oc>
    <nc r="W21"/>
  </rcc>
  <rcc rId="14952" sId="9">
    <oc r="X21">
      <f>SUM(X22:X22)</f>
    </oc>
    <nc r="X21"/>
  </rcc>
  <rcc rId="14953" sId="9">
    <oc r="Y21">
      <f>SUM(Y22:Y22)</f>
    </oc>
    <nc r="Y21"/>
  </rcc>
  <rcc rId="14954" sId="9">
    <oc r="Z21">
      <f>SUM(Z22:Z22)</f>
    </oc>
    <nc r="Z21"/>
  </rcc>
  <rcc rId="14955" sId="9">
    <oc r="AA21">
      <f>SUM(AA22:AA22)</f>
    </oc>
    <nc r="AA21"/>
  </rcc>
  <rcc rId="14956" sId="9">
    <oc r="AB21">
      <f>SUM(AB22:AB22)</f>
    </oc>
    <nc r="AB21"/>
  </rcc>
  <rcc rId="14957" sId="9">
    <oc r="AC21">
      <f>SUM(AC22:AC22)</f>
    </oc>
    <nc r="AC21"/>
  </rcc>
  <rcc rId="14958" sId="9">
    <oc r="AD21">
      <f>SUM(AD22:AD22)</f>
    </oc>
    <nc r="AD21"/>
  </rcc>
  <rcc rId="14959" sId="9">
    <oc r="AE21">
      <f>SUM(AE22:AE22)</f>
    </oc>
    <nc r="AE21"/>
  </rcc>
  <rcc rId="14960" sId="9">
    <oc r="AF21">
      <f>SUM(AF22:AF22)</f>
    </oc>
    <nc r="AF21"/>
  </rcc>
  <rcc rId="14961" sId="9">
    <oc r="AG21">
      <f>SUM(AG22:AG22)</f>
    </oc>
    <nc r="AG21"/>
  </rcc>
  <rcc rId="14962" sId="9">
    <oc r="AI21">
      <f>E22-G22</f>
    </oc>
    <nc r="AI21"/>
  </rcc>
  <rcc rId="14963" sId="9">
    <oc r="C22" t="inlineStr">
      <is>
        <t>бюджет города Когалыма</t>
      </is>
    </oc>
    <nc r="C22"/>
  </rcc>
  <rcc rId="14964" sId="9">
    <oc r="D22">
      <f>SUM(J22,L22,N22,P22,R22,T22,V22,X22,Z22,AB22,AD22,AF22)</f>
    </oc>
    <nc r="D22"/>
  </rcc>
  <rcc rId="14965" sId="9">
    <oc r="E22">
      <f>J22</f>
    </oc>
    <nc r="E22"/>
  </rcc>
  <rcc rId="14966" sId="9">
    <oc r="F22">
      <f>G22</f>
    </oc>
    <nc r="F22"/>
  </rcc>
  <rcc rId="14967" sId="9">
    <oc r="G22">
      <f>SUM(K22,M22,O22,Q22,S22,U22,W22,Y22,AA22,AC22,AE22,AG22)</f>
    </oc>
    <nc r="G22"/>
  </rcc>
  <rcc rId="14968" sId="9">
    <oc r="H22">
      <f>IFERROR(G22/D22*100,0)</f>
    </oc>
    <nc r="H22"/>
  </rcc>
  <rcc rId="14969" sId="9">
    <oc r="I22">
      <f>IFERROR(G22/E22*100,0)</f>
    </oc>
    <nc r="I22"/>
  </rcc>
  <rcc rId="14970" sId="9" numFmtId="4">
    <oc r="J22">
      <v>0</v>
    </oc>
    <nc r="J22"/>
  </rcc>
  <rcc rId="14971" sId="9" numFmtId="4">
    <oc r="K22">
      <v>0</v>
    </oc>
    <nc r="K22"/>
  </rcc>
  <rcc rId="14972" sId="9" numFmtId="4">
    <oc r="L22">
      <v>0</v>
    </oc>
    <nc r="L22"/>
  </rcc>
  <rcc rId="14973" sId="9" numFmtId="4">
    <oc r="M22">
      <v>0</v>
    </oc>
    <nc r="M22"/>
  </rcc>
  <rcc rId="14974" sId="9" numFmtId="4">
    <oc r="N22">
      <v>0</v>
    </oc>
    <nc r="N22"/>
  </rcc>
  <rcc rId="14975" sId="9" numFmtId="4">
    <oc r="O22">
      <v>0</v>
    </oc>
    <nc r="O22"/>
  </rcc>
  <rcc rId="14976" sId="9" numFmtId="4">
    <oc r="P22">
      <v>0</v>
    </oc>
    <nc r="P22"/>
  </rcc>
  <rcc rId="14977" sId="9" numFmtId="4">
    <oc r="Q22">
      <v>0</v>
    </oc>
    <nc r="Q22"/>
  </rcc>
  <rcc rId="14978" sId="9" numFmtId="4">
    <oc r="R22">
      <v>0</v>
    </oc>
    <nc r="R22"/>
  </rcc>
  <rcc rId="14979" sId="9" numFmtId="4">
    <oc r="S22">
      <v>0</v>
    </oc>
    <nc r="S22"/>
  </rcc>
  <rcc rId="14980" sId="9" numFmtId="4">
    <oc r="T22">
      <v>0</v>
    </oc>
    <nc r="T22"/>
  </rcc>
  <rcc rId="14981" sId="9" numFmtId="4">
    <oc r="U22">
      <v>0</v>
    </oc>
    <nc r="U22"/>
  </rcc>
  <rcc rId="14982" sId="9" numFmtId="4">
    <oc r="V22">
      <v>0</v>
    </oc>
    <nc r="V22"/>
  </rcc>
  <rcc rId="14983" sId="9" numFmtId="4">
    <oc r="W22">
      <v>0</v>
    </oc>
    <nc r="W22"/>
  </rcc>
  <rcc rId="14984" sId="9" numFmtId="4">
    <oc r="X22">
      <v>0</v>
    </oc>
    <nc r="X22"/>
  </rcc>
  <rcc rId="14985" sId="9" numFmtId="4">
    <oc r="Y22">
      <v>0</v>
    </oc>
    <nc r="Y22"/>
  </rcc>
  <rcc rId="14986" sId="9" numFmtId="4">
    <oc r="Z22">
      <v>0</v>
    </oc>
    <nc r="Z22"/>
  </rcc>
  <rcc rId="14987" sId="9" numFmtId="4">
    <oc r="AA22">
      <v>0</v>
    </oc>
    <nc r="AA22"/>
  </rcc>
  <rcc rId="14988" sId="9" numFmtId="4">
    <oc r="AB22">
      <v>205</v>
    </oc>
    <nc r="AB22"/>
  </rcc>
  <rcc rId="14989" sId="9" numFmtId="4">
    <oc r="AC22">
      <v>0</v>
    </oc>
    <nc r="AC22"/>
  </rcc>
  <rcc rId="14990" sId="9" numFmtId="4">
    <oc r="AD22">
      <v>0</v>
    </oc>
    <nc r="AD22"/>
  </rcc>
  <rcc rId="14991" sId="9" numFmtId="4">
    <oc r="AE22">
      <v>0</v>
    </oc>
    <nc r="AE22"/>
  </rcc>
  <rcc rId="14992" sId="9" numFmtId="4">
    <oc r="AF22">
      <v>119247.97</v>
    </oc>
    <nc r="AF22"/>
  </rcc>
  <rcc rId="14993" sId="9" numFmtId="4">
    <oc r="AG22">
      <v>0</v>
    </oc>
    <nc r="AG22"/>
  </rcc>
  <rcc rId="14994" sId="9">
    <oc r="AI22">
      <f>E23-G23</f>
    </oc>
    <nc r="AI22"/>
  </rcc>
  <rcc rId="14995" sId="9">
    <oc r="B23" t="inlineStr">
      <is>
        <t>Направление (подпрограмма) «Содействие проведению капитального ремонта многоквартирных домов»</t>
      </is>
    </oc>
    <nc r="B23"/>
  </rcc>
  <rcc rId="14996" sId="9">
    <oc r="AI23">
      <f>E24-G24</f>
    </oc>
    <nc r="AI23"/>
  </rcc>
  <rcc rId="14997" sId="9">
    <oc r="A24" t="inlineStr">
      <is>
        <t xml:space="preserve"> 2.1</t>
      </is>
    </oc>
    <nc r="A24"/>
  </rcc>
  <rcc rId="14998" sId="9">
    <oc r="B24" t="inlineStr">
      <is>
        <t>Комплекс процессных мероприятий «Содействие проведению капитального ремонта многоквартирных домов» / Мероприятие (результат) «Субсидия на оказание дополнительной помощи при возникновении неотложной необходимости в проведении капитального ремонта общего имущества в многоквартирном доме»</t>
      </is>
    </oc>
    <nc r="B24"/>
  </rcc>
  <rcc rId="14999" sId="9">
    <oc r="C24" t="inlineStr">
      <is>
        <t>Всего</t>
      </is>
    </oc>
    <nc r="C24"/>
  </rcc>
  <rcc rId="15000" sId="9">
    <oc r="D24">
      <f>D25</f>
    </oc>
    <nc r="D24"/>
  </rcc>
  <rcc rId="15001" sId="9">
    <oc r="E24">
      <f>E25</f>
    </oc>
    <nc r="E24"/>
  </rcc>
  <rcc rId="15002" sId="9">
    <oc r="F24">
      <f>F25</f>
    </oc>
    <nc r="F24"/>
  </rcc>
  <rcc rId="15003" sId="9">
    <oc r="G24">
      <f>G25</f>
    </oc>
    <nc r="G24"/>
  </rcc>
  <rcc rId="15004" sId="9">
    <oc r="H24">
      <f>IFERROR(G24/D24*100,0)</f>
    </oc>
    <nc r="H24"/>
  </rcc>
  <rcc rId="15005" sId="9">
    <oc r="I24">
      <f>IFERROR(G24/E24*100,0)</f>
    </oc>
    <nc r="I24"/>
  </rcc>
  <rcc rId="15006" sId="9">
    <oc r="J24">
      <f>SUM(J25:J25)</f>
    </oc>
    <nc r="J24"/>
  </rcc>
  <rcc rId="15007" sId="9">
    <oc r="K24">
      <f>SUM(K25:K25)</f>
    </oc>
    <nc r="K24"/>
  </rcc>
  <rcc rId="15008" sId="9">
    <oc r="L24">
      <f>SUM(L25:L25)</f>
    </oc>
    <nc r="L24"/>
  </rcc>
  <rcc rId="15009" sId="9">
    <oc r="M24">
      <f>SUM(M25:M25)</f>
    </oc>
    <nc r="M24"/>
  </rcc>
  <rcc rId="15010" sId="9">
    <oc r="N24">
      <f>SUM(N25:N25)</f>
    </oc>
    <nc r="N24"/>
  </rcc>
  <rcc rId="15011" sId="9">
    <oc r="O24">
      <f>SUM(O25:O25)</f>
    </oc>
    <nc r="O24"/>
  </rcc>
  <rcc rId="15012" sId="9">
    <oc r="P24">
      <f>SUM(P25:P25)</f>
    </oc>
    <nc r="P24"/>
  </rcc>
  <rcc rId="15013" sId="9">
    <oc r="Q24">
      <f>SUM(Q25:Q25)</f>
    </oc>
    <nc r="Q24"/>
  </rcc>
  <rcc rId="15014" sId="9">
    <oc r="R24">
      <f>SUM(R25:R25)</f>
    </oc>
    <nc r="R24"/>
  </rcc>
  <rcc rId="15015" sId="9">
    <oc r="S24">
      <f>SUM(S25:S25)</f>
    </oc>
    <nc r="S24"/>
  </rcc>
  <rcc rId="15016" sId="9">
    <oc r="T24">
      <f>SUM(T25:T25)</f>
    </oc>
    <nc r="T24"/>
  </rcc>
  <rcc rId="15017" sId="9">
    <oc r="U24">
      <f>SUM(U25:U25)</f>
    </oc>
    <nc r="U24"/>
  </rcc>
  <rcc rId="15018" sId="9">
    <oc r="V24">
      <f>SUM(V25:V25)</f>
    </oc>
    <nc r="V24"/>
  </rcc>
  <rcc rId="15019" sId="9">
    <oc r="W24">
      <f>SUM(W25:W25)</f>
    </oc>
    <nc r="W24"/>
  </rcc>
  <rcc rId="15020" sId="9">
    <oc r="X24">
      <f>SUM(X25:X25)</f>
    </oc>
    <nc r="X24"/>
  </rcc>
  <rcc rId="15021" sId="9">
    <oc r="Y24">
      <f>SUM(Y25:Y25)</f>
    </oc>
    <nc r="Y24"/>
  </rcc>
  <rcc rId="15022" sId="9">
    <oc r="Z24">
      <f>SUM(Z25:Z25)</f>
    </oc>
    <nc r="Z24"/>
  </rcc>
  <rcc rId="15023" sId="9">
    <oc r="AA24">
      <f>SUM(AA25:AA25)</f>
    </oc>
    <nc r="AA24"/>
  </rcc>
  <rcc rId="15024" sId="9">
    <oc r="AB24">
      <f>SUM(AB25:AB25)</f>
    </oc>
    <nc r="AB24"/>
  </rcc>
  <rcc rId="15025" sId="9">
    <oc r="AC24">
      <f>SUM(AC25:AC25)</f>
    </oc>
    <nc r="AC24"/>
  </rcc>
  <rcc rId="15026" sId="9">
    <oc r="AD24">
      <f>SUM(AD25:AD25)</f>
    </oc>
    <nc r="AD24"/>
  </rcc>
  <rcc rId="15027" sId="9">
    <oc r="AE24">
      <f>SUM(AE25:AE25)</f>
    </oc>
    <nc r="AE24"/>
  </rcc>
  <rcc rId="15028" sId="9">
    <oc r="AF24">
      <f>SUM(AF25:AF25)</f>
    </oc>
    <nc r="AF24"/>
  </rcc>
  <rcc rId="15029" sId="9">
    <oc r="AG24">
      <f>SUM(AG25:AG25)</f>
    </oc>
    <nc r="AG24"/>
  </rcc>
  <rcc rId="15030" sId="9">
    <oc r="C25" t="inlineStr">
      <is>
        <t>бюджет города Когалыма</t>
      </is>
    </oc>
    <nc r="C25"/>
  </rcc>
  <rcc rId="15031" sId="9">
    <oc r="D25">
      <f>SUM(J25,L25,N25,P25,R25,T25,V25,X25,Z25,AB25,AD25,AF25)</f>
    </oc>
    <nc r="D25"/>
  </rcc>
  <rcc rId="15032" sId="9">
    <oc r="E25">
      <f>J25</f>
    </oc>
    <nc r="E25"/>
  </rcc>
  <rcc rId="15033" sId="9">
    <oc r="F25">
      <f>G25</f>
    </oc>
    <nc r="F25"/>
  </rcc>
  <rcc rId="15034" sId="9">
    <oc r="G25">
      <f>SUM(K25,M25,O25,Q25,S25,U25,W25,Y25,AA25,AC25,AE25,AG25)</f>
    </oc>
    <nc r="G25"/>
  </rcc>
  <rcc rId="15035" sId="9">
    <oc r="H25">
      <f>IFERROR(G25/D25*100,0)</f>
    </oc>
    <nc r="H25"/>
  </rcc>
  <rcc rId="15036" sId="9">
    <oc r="I25">
      <f>IFERROR(G25/E25*100,0)</f>
    </oc>
    <nc r="I25"/>
  </rcc>
  <rcc rId="15037" sId="9" numFmtId="4">
    <oc r="J25">
      <v>0</v>
    </oc>
    <nc r="J25"/>
  </rcc>
  <rcc rId="15038" sId="9" numFmtId="4">
    <oc r="K25">
      <v>0</v>
    </oc>
    <nc r="K25"/>
  </rcc>
  <rcc rId="15039" sId="9" numFmtId="4">
    <oc r="L25">
      <v>0</v>
    </oc>
    <nc r="L25"/>
  </rcc>
  <rcc rId="15040" sId="9" numFmtId="4">
    <oc r="M25">
      <v>0</v>
    </oc>
    <nc r="M25"/>
  </rcc>
  <rcc rId="15041" sId="9" numFmtId="4">
    <oc r="N25">
      <v>0</v>
    </oc>
    <nc r="N25"/>
  </rcc>
  <rcc rId="15042" sId="9" numFmtId="4">
    <oc r="O25">
      <v>0</v>
    </oc>
    <nc r="O25"/>
  </rcc>
  <rcc rId="15043" sId="9" numFmtId="4">
    <oc r="P25">
      <v>0</v>
    </oc>
    <nc r="P25"/>
  </rcc>
  <rcc rId="15044" sId="9" numFmtId="4">
    <oc r="Q25">
      <v>0</v>
    </oc>
    <nc r="Q25"/>
  </rcc>
  <rcc rId="15045" sId="9" numFmtId="4">
    <oc r="R25">
      <v>0</v>
    </oc>
    <nc r="R25"/>
  </rcc>
  <rcc rId="15046" sId="9" numFmtId="4">
    <oc r="S25">
      <v>0</v>
    </oc>
    <nc r="S25"/>
  </rcc>
  <rcc rId="15047" sId="9" numFmtId="4">
    <oc r="T25">
      <v>0</v>
    </oc>
    <nc r="T25"/>
  </rcc>
  <rcc rId="15048" sId="9" numFmtId="4">
    <oc r="U25">
      <v>0</v>
    </oc>
    <nc r="U25"/>
  </rcc>
  <rcc rId="15049" sId="9" numFmtId="4">
    <oc r="V25">
      <v>0</v>
    </oc>
    <nc r="V25"/>
  </rcc>
  <rcc rId="15050" sId="9" numFmtId="4">
    <oc r="W25">
      <v>0</v>
    </oc>
    <nc r="W25"/>
  </rcc>
  <rcc rId="15051" sId="9" numFmtId="4">
    <oc r="X25">
      <v>0</v>
    </oc>
    <nc r="X25"/>
  </rcc>
  <rcc rId="15052" sId="9" numFmtId="4">
    <oc r="Y25">
      <v>0</v>
    </oc>
    <nc r="Y25"/>
  </rcc>
  <rcc rId="15053" sId="9" numFmtId="4">
    <oc r="Z25">
      <v>0</v>
    </oc>
    <nc r="Z25"/>
  </rcc>
  <rcc rId="15054" sId="9" numFmtId="4">
    <oc r="AA25">
      <v>0</v>
    </oc>
    <nc r="AA25"/>
  </rcc>
  <rcc rId="15055" sId="9" numFmtId="4">
    <oc r="AB25">
      <v>0</v>
    </oc>
    <nc r="AB25"/>
  </rcc>
  <rcc rId="15056" sId="9" numFmtId="4">
    <oc r="AC25">
      <v>0</v>
    </oc>
    <nc r="AC25"/>
  </rcc>
  <rcc rId="15057" sId="9" numFmtId="4">
    <oc r="AD25">
      <v>0</v>
    </oc>
    <nc r="AD25"/>
  </rcc>
  <rcc rId="15058" sId="9" numFmtId="4">
    <oc r="AE25">
      <v>0</v>
    </oc>
    <nc r="AE25"/>
  </rcc>
  <rcc rId="15059" sId="9" numFmtId="4">
    <oc r="AF25">
      <v>460.9</v>
    </oc>
    <nc r="AF25"/>
  </rcc>
  <rcc rId="15060" sId="9" numFmtId="4">
    <oc r="AG25">
      <v>0</v>
    </oc>
    <nc r="AG25"/>
  </rcc>
  <rcc rId="15061" sId="9">
    <oc r="B26" t="inlineStr">
      <is>
        <t xml:space="preserve">Направление (подпрограмма)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теплоснабжение, водоснабжения, водоотведения»
</t>
      </is>
    </oc>
    <nc r="B26"/>
  </rcc>
  <rcc rId="15062" sId="9">
    <oc r="A27" t="inlineStr">
      <is>
        <t xml:space="preserve"> 3.1</t>
      </is>
    </oc>
    <nc r="A27"/>
  </rcc>
  <rcc rId="15063" sId="9">
    <oc r="B27" t="inlineStr">
      <is>
        <t>Комплекс процессных мероприятий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 / Мероприятие (результат) «Предоставление субсидий на реализацию полномочий в сфере жилищнокоммунального комплекса»</t>
      </is>
    </oc>
    <nc r="B27"/>
  </rcc>
  <rcc rId="15064" sId="9">
    <oc r="C27" t="inlineStr">
      <is>
        <t>Всего</t>
      </is>
    </oc>
    <nc r="C27"/>
  </rcc>
  <rcc rId="15065" sId="9">
    <oc r="D27">
      <f>D29+D30+D28</f>
    </oc>
    <nc r="D27"/>
  </rcc>
  <rcc rId="15066" sId="9">
    <oc r="E27">
      <f>E29+E30+E28</f>
    </oc>
    <nc r="E27"/>
  </rcc>
  <rcc rId="15067" sId="9">
    <oc r="F27">
      <f>F29+F30+F28</f>
    </oc>
    <nc r="F27"/>
  </rcc>
  <rcc rId="15068" sId="9">
    <oc r="G27">
      <f>G29+G30+G28</f>
    </oc>
    <nc r="G27"/>
  </rcc>
  <rcc rId="15069" sId="9">
    <oc r="H27">
      <f>IFERROR(G27/D27*100,0)</f>
    </oc>
    <nc r="H27"/>
  </rcc>
  <rcc rId="15070" sId="9">
    <oc r="I27">
      <f>IFERROR(G27/E27*100,0)</f>
    </oc>
    <nc r="I27"/>
  </rcc>
  <rcc rId="15071" sId="9">
    <oc r="J27">
      <f>J29+J30+J28</f>
    </oc>
    <nc r="J27"/>
  </rcc>
  <rcc rId="15072" sId="9">
    <oc r="K27">
      <f>K29+K30+K28</f>
    </oc>
    <nc r="K27"/>
  </rcc>
  <rcc rId="15073" sId="9">
    <oc r="L27">
      <f>L29+L30+L28</f>
    </oc>
    <nc r="L27"/>
  </rcc>
  <rcc rId="15074" sId="9">
    <oc r="M27">
      <f>M29+M30+M28</f>
    </oc>
    <nc r="M27"/>
  </rcc>
  <rcc rId="15075" sId="9">
    <oc r="N27">
      <f>N29+N30+N28</f>
    </oc>
    <nc r="N27"/>
  </rcc>
  <rcc rId="15076" sId="9">
    <oc r="O27">
      <f>O29+O30+O28</f>
    </oc>
    <nc r="O27"/>
  </rcc>
  <rcc rId="15077" sId="9">
    <oc r="P27">
      <f>P29+P30+P28</f>
    </oc>
    <nc r="P27"/>
  </rcc>
  <rcc rId="15078" sId="9">
    <oc r="Q27">
      <f>Q29+Q30+Q28</f>
    </oc>
    <nc r="Q27"/>
  </rcc>
  <rcc rId="15079" sId="9">
    <oc r="R27">
      <f>R29+R30+R28</f>
    </oc>
    <nc r="R27"/>
  </rcc>
  <rcc rId="15080" sId="9">
    <oc r="S27">
      <f>S29+S30+S28</f>
    </oc>
    <nc r="S27"/>
  </rcc>
  <rcc rId="15081" sId="9">
    <oc r="T27">
      <f>T29+T30+T28</f>
    </oc>
    <nc r="T27"/>
  </rcc>
  <rcc rId="15082" sId="9">
    <oc r="U27">
      <f>U29+U30+U28</f>
    </oc>
    <nc r="U27"/>
  </rcc>
  <rcc rId="15083" sId="9">
    <oc r="V27">
      <f>V29+V30+V28</f>
    </oc>
    <nc r="V27"/>
  </rcc>
  <rcc rId="15084" sId="9">
    <oc r="W27">
      <f>W29+W30+W28</f>
    </oc>
    <nc r="W27"/>
  </rcc>
  <rcc rId="15085" sId="9">
    <oc r="X27">
      <f>X29+X30+X28</f>
    </oc>
    <nc r="X27"/>
  </rcc>
  <rcc rId="15086" sId="9">
    <oc r="Y27">
      <f>Y29+Y30+Y28</f>
    </oc>
    <nc r="Y27"/>
  </rcc>
  <rcc rId="15087" sId="9">
    <oc r="Z27">
      <f>Z29+Z30+Z28</f>
    </oc>
    <nc r="Z27"/>
  </rcc>
  <rcc rId="15088" sId="9">
    <oc r="AA27">
      <f>AA29+AA30+AA28</f>
    </oc>
    <nc r="AA27"/>
  </rcc>
  <rcc rId="15089" sId="9">
    <oc r="AB27">
      <f>AB29+AB30+AB28</f>
    </oc>
    <nc r="AB27"/>
  </rcc>
  <rcc rId="15090" sId="9">
    <oc r="AC27">
      <f>AC29+AC30+AC28</f>
    </oc>
    <nc r="AC27"/>
  </rcc>
  <rcc rId="15091" sId="9">
    <oc r="AD27">
      <f>AD29+AD30+AD28</f>
    </oc>
    <nc r="AD27"/>
  </rcc>
  <rcc rId="15092" sId="9">
    <oc r="AE27">
      <f>AE29+AE30+AE28</f>
    </oc>
    <nc r="AE27"/>
  </rcc>
  <rcc rId="15093" sId="9">
    <oc r="AF27">
      <f>AF29+AF30+AF28</f>
    </oc>
    <nc r="AF27"/>
  </rcc>
  <rcc rId="15094" sId="9">
    <oc r="AG27">
      <f>AG29+AG30+AG28</f>
    </oc>
    <nc r="AG27"/>
  </rcc>
  <rcc rId="15095" sId="9">
    <oc r="C28" t="inlineStr">
      <is>
        <t>федеральный бюджет</t>
      </is>
    </oc>
    <nc r="C28"/>
  </rcc>
  <rcc rId="15096" sId="9">
    <oc r="D28">
      <f>SUM(J28,L28,N28,P28,R28,T28,V28,X28,Z28,AB28,AD28,AF28)</f>
    </oc>
    <nc r="D28"/>
  </rcc>
  <rcc rId="15097" sId="9">
    <oc r="E28">
      <f>J28</f>
    </oc>
    <nc r="E28"/>
  </rcc>
  <rcc rId="15098" sId="9">
    <oc r="F28">
      <f>G28</f>
    </oc>
    <nc r="F28"/>
  </rcc>
  <rcc rId="15099" sId="9">
    <oc r="G28">
      <f>SUM(K28,M28,O28,Q28,S28,U28,W28,Y28,AA28,AC28,AE28,AG28)</f>
    </oc>
    <nc r="G28"/>
  </rcc>
  <rcc rId="15100" sId="9">
    <oc r="H28">
      <f>IFERROR(G28/D28*100,0)</f>
    </oc>
    <nc r="H28"/>
  </rcc>
  <rcc rId="15101" sId="9">
    <oc r="I28">
      <f>IFERROR(G28/E28*100,0)</f>
    </oc>
    <nc r="I28"/>
  </rcc>
  <rcc rId="15102" sId="9" numFmtId="4">
    <oc r="J28">
      <v>0</v>
    </oc>
    <nc r="J28"/>
  </rcc>
  <rcc rId="15103" sId="9" numFmtId="4">
    <oc r="K28">
      <v>0</v>
    </oc>
    <nc r="K28"/>
  </rcc>
  <rcc rId="15104" sId="9" numFmtId="4">
    <oc r="L28">
      <v>0</v>
    </oc>
    <nc r="L28"/>
  </rcc>
  <rcc rId="15105" sId="9" numFmtId="4">
    <oc r="M28">
      <v>0</v>
    </oc>
    <nc r="M28"/>
  </rcc>
  <rcc rId="15106" sId="9" numFmtId="4">
    <oc r="N28">
      <v>0</v>
    </oc>
    <nc r="N28"/>
  </rcc>
  <rcc rId="15107" sId="9" numFmtId="4">
    <oc r="O28">
      <v>0</v>
    </oc>
    <nc r="O28"/>
  </rcc>
  <rcc rId="15108" sId="9" numFmtId="4">
    <oc r="P28">
      <v>0</v>
    </oc>
    <nc r="P28"/>
  </rcc>
  <rcc rId="15109" sId="9" numFmtId="4">
    <oc r="Q28">
      <v>0</v>
    </oc>
    <nc r="Q28"/>
  </rcc>
  <rcc rId="15110" sId="9" numFmtId="4">
    <oc r="R28">
      <v>0</v>
    </oc>
    <nc r="R28"/>
  </rcc>
  <rcc rId="15111" sId="9" numFmtId="4">
    <oc r="S28">
      <v>0</v>
    </oc>
    <nc r="S28"/>
  </rcc>
  <rcc rId="15112" sId="9" numFmtId="4">
    <oc r="T28">
      <v>0</v>
    </oc>
    <nc r="T28"/>
  </rcc>
  <rcc rId="15113" sId="9" numFmtId="4">
    <oc r="U28">
      <v>0</v>
    </oc>
    <nc r="U28"/>
  </rcc>
  <rcc rId="15114" sId="9" numFmtId="4">
    <oc r="V28">
      <v>0</v>
    </oc>
    <nc r="V28"/>
  </rcc>
  <rcc rId="15115" sId="9" numFmtId="4">
    <oc r="W28">
      <v>0</v>
    </oc>
    <nc r="W28"/>
  </rcc>
  <rcc rId="15116" sId="9" numFmtId="4">
    <oc r="X28">
      <v>0</v>
    </oc>
    <nc r="X28"/>
  </rcc>
  <rcc rId="15117" sId="9" numFmtId="4">
    <oc r="Y28">
      <v>0</v>
    </oc>
    <nc r="Y28"/>
  </rcc>
  <rcc rId="15118" sId="9" numFmtId="4">
    <oc r="Z28">
      <v>0</v>
    </oc>
    <nc r="Z28"/>
  </rcc>
  <rcc rId="15119" sId="9" numFmtId="4">
    <oc r="AA28">
      <v>0</v>
    </oc>
    <nc r="AA28"/>
  </rcc>
  <rcc rId="15120" sId="9" numFmtId="4">
    <oc r="AB28">
      <v>0</v>
    </oc>
    <nc r="AB28"/>
  </rcc>
  <rcc rId="15121" sId="9" numFmtId="4">
    <oc r="AC28">
      <v>0</v>
    </oc>
    <nc r="AC28"/>
  </rcc>
  <rcc rId="15122" sId="9" numFmtId="4">
    <oc r="AD28">
      <v>0</v>
    </oc>
    <nc r="AD28"/>
  </rcc>
  <rcc rId="15123" sId="9" numFmtId="4">
    <oc r="AE28">
      <v>0</v>
    </oc>
    <nc r="AE28"/>
  </rcc>
  <rcc rId="15124" sId="9" numFmtId="4">
    <oc r="AF28">
      <v>0</v>
    </oc>
    <nc r="AF28"/>
  </rcc>
  <rcc rId="15125" sId="9" numFmtId="4">
    <oc r="AG28">
      <v>0</v>
    </oc>
    <nc r="AG28"/>
  </rcc>
  <rcc rId="15126" sId="9">
    <oc r="C29" t="inlineStr">
      <is>
        <t>бюджет автономного округа</t>
      </is>
    </oc>
    <nc r="C29"/>
  </rcc>
  <rcc rId="15127" sId="9">
    <oc r="D29">
      <f>SUM(J29,L29,N29,P29,R29,T29,V29,X29,Z29,AB29,AD29,AF29)</f>
    </oc>
    <nc r="D29"/>
  </rcc>
  <rcc rId="15128" sId="9">
    <oc r="E29">
      <f>J29</f>
    </oc>
    <nc r="E29"/>
  </rcc>
  <rcc rId="15129" sId="9">
    <oc r="F29">
      <f>G29</f>
    </oc>
    <nc r="F29"/>
  </rcc>
  <rcc rId="15130" sId="9">
    <oc r="G29">
      <f>SUM(K29,M29,O29,Q29,S29,U29,W29,Y29,AA29,AC29,AE29,AG29)</f>
    </oc>
    <nc r="G29"/>
  </rcc>
  <rcc rId="15131" sId="9">
    <oc r="H29">
      <f>IFERROR(G29/D29*100,0)</f>
    </oc>
    <nc r="H29"/>
  </rcc>
  <rcc rId="15132" sId="9">
    <oc r="I29">
      <f>IFERROR(G29/E29*100,0)</f>
    </oc>
    <nc r="I29"/>
  </rcc>
  <rcc rId="15133" sId="9" numFmtId="4">
    <oc r="J29">
      <v>75032.100000000006</v>
    </oc>
    <nc r="J29"/>
  </rcc>
  <rcc rId="15134" sId="9" numFmtId="4">
    <oc r="K29">
      <v>0</v>
    </oc>
    <nc r="K29"/>
  </rcc>
  <rcc rId="15135" sId="9" numFmtId="4">
    <oc r="L29">
      <v>0</v>
    </oc>
    <nc r="L29"/>
  </rcc>
  <rcc rId="15136" sId="9" numFmtId="4">
    <oc r="M29">
      <v>0</v>
    </oc>
    <nc r="M29"/>
  </rcc>
  <rcc rId="15137" sId="9" numFmtId="4">
    <oc r="N29">
      <v>0</v>
    </oc>
    <nc r="N29"/>
  </rcc>
  <rcc rId="15138" sId="9" numFmtId="4">
    <oc r="O29">
      <v>0</v>
    </oc>
    <nc r="O29"/>
  </rcc>
  <rcc rId="15139" sId="9" numFmtId="4">
    <oc r="P29">
      <v>0</v>
    </oc>
    <nc r="P29"/>
  </rcc>
  <rcc rId="15140" sId="9" numFmtId="4">
    <oc r="Q29">
      <v>0</v>
    </oc>
    <nc r="Q29"/>
  </rcc>
  <rcc rId="15141" sId="9" numFmtId="4">
    <oc r="R29">
      <v>0</v>
    </oc>
    <nc r="R29"/>
  </rcc>
  <rcc rId="15142" sId="9" numFmtId="4">
    <oc r="S29">
      <v>0</v>
    </oc>
    <nc r="S29"/>
  </rcc>
  <rcc rId="15143" sId="9" numFmtId="4">
    <oc r="T29">
      <v>0</v>
    </oc>
    <nc r="T29"/>
  </rcc>
  <rcc rId="15144" sId="9" numFmtId="4">
    <oc r="U29">
      <v>0</v>
    </oc>
    <nc r="U29"/>
  </rcc>
  <rcc rId="15145" sId="9" numFmtId="4">
    <oc r="V29">
      <v>0</v>
    </oc>
    <nc r="V29"/>
  </rcc>
  <rcc rId="15146" sId="9" numFmtId="4">
    <oc r="W29">
      <v>0</v>
    </oc>
    <nc r="W29"/>
  </rcc>
  <rcc rId="15147" sId="9" numFmtId="4">
    <oc r="X29">
      <v>0</v>
    </oc>
    <nc r="X29"/>
  </rcc>
  <rcc rId="15148" sId="9" numFmtId="4">
    <oc r="Y29">
      <v>0</v>
    </oc>
    <nc r="Y29"/>
  </rcc>
  <rcc rId="15149" sId="9" numFmtId="4">
    <oc r="Z29">
      <v>0</v>
    </oc>
    <nc r="Z29"/>
  </rcc>
  <rcc rId="15150" sId="9" numFmtId="4">
    <oc r="AA29">
      <v>0</v>
    </oc>
    <nc r="AA29"/>
  </rcc>
  <rcc rId="15151" sId="9" numFmtId="4">
    <oc r="AB29">
      <v>0</v>
    </oc>
    <nc r="AB29"/>
  </rcc>
  <rcc rId="15152" sId="9" numFmtId="4">
    <oc r="AC29">
      <v>0</v>
    </oc>
    <nc r="AC29"/>
  </rcc>
  <rcc rId="15153" sId="9" numFmtId="4">
    <oc r="AD29">
      <v>0</v>
    </oc>
    <nc r="AD29"/>
  </rcc>
  <rcc rId="15154" sId="9" numFmtId="4">
    <oc r="AE29">
      <v>0</v>
    </oc>
    <nc r="AE29"/>
  </rcc>
  <rcc rId="15155" sId="9" numFmtId="4">
    <oc r="AF29">
      <v>0</v>
    </oc>
    <nc r="AF29"/>
  </rcc>
  <rcc rId="15156" sId="9" numFmtId="4">
    <oc r="AG29">
      <v>0</v>
    </oc>
    <nc r="AG29"/>
  </rcc>
  <rcc rId="15157" sId="9">
    <oc r="C30" t="inlineStr">
      <is>
        <t>бюджет города Когалыма</t>
      </is>
    </oc>
    <nc r="C30"/>
  </rcc>
  <rcc rId="15158" sId="9">
    <oc r="D30">
      <f>SUM(J30,L30,N30,P30,R30,T30,V30,X30,Z30,AB30,AD30,AF30)</f>
    </oc>
    <nc r="D30"/>
  </rcc>
  <rcc rId="15159" sId="9">
    <oc r="E30">
      <f>J30</f>
    </oc>
    <nc r="E30"/>
  </rcc>
  <rcc rId="15160" sId="9">
    <oc r="F30">
      <f>G30</f>
    </oc>
    <nc r="F30"/>
  </rcc>
  <rcc rId="15161" sId="9">
    <oc r="G30">
      <f>SUM(K30,M30,O30,Q30,S30,U30,W30,Y30,AA30,AC30,AE30,AG30)</f>
    </oc>
    <nc r="G30"/>
  </rcc>
  <rcc rId="15162" sId="9">
    <oc r="H30">
      <f>IFERROR(G30/D30*100,0)</f>
    </oc>
    <nc r="H30"/>
  </rcc>
  <rcc rId="15163" sId="9">
    <oc r="I30">
      <f>IFERROR(G30/E30*100,0)</f>
    </oc>
    <nc r="I30"/>
  </rcc>
  <rcc rId="15164" sId="9" numFmtId="4">
    <oc r="J30">
      <v>18758.099999999999</v>
    </oc>
    <nc r="J30"/>
  </rcc>
  <rcc rId="15165" sId="9" numFmtId="4">
    <oc r="K30">
      <v>0</v>
    </oc>
    <nc r="K30"/>
  </rcc>
  <rcc rId="15166" sId="9" numFmtId="4">
    <oc r="L30">
      <v>0</v>
    </oc>
    <nc r="L30"/>
  </rcc>
  <rcc rId="15167" sId="9" numFmtId="4">
    <oc r="M30">
      <v>0</v>
    </oc>
    <nc r="M30"/>
  </rcc>
  <rcc rId="15168" sId="9" numFmtId="4">
    <oc r="N30">
      <v>0</v>
    </oc>
    <nc r="N30"/>
  </rcc>
  <rcc rId="15169" sId="9" numFmtId="4">
    <oc r="O30">
      <v>0</v>
    </oc>
    <nc r="O30"/>
  </rcc>
  <rcc rId="15170" sId="9" numFmtId="4">
    <oc r="P30">
      <v>0</v>
    </oc>
    <nc r="P30"/>
  </rcc>
  <rcc rId="15171" sId="9" numFmtId="4">
    <oc r="Q30">
      <v>0</v>
    </oc>
    <nc r="Q30"/>
  </rcc>
  <rcc rId="15172" sId="9" numFmtId="4">
    <oc r="R30">
      <v>0</v>
    </oc>
    <nc r="R30"/>
  </rcc>
  <rcc rId="15173" sId="9" numFmtId="4">
    <oc r="S30">
      <v>0</v>
    </oc>
    <nc r="S30"/>
  </rcc>
  <rcc rId="15174" sId="9" numFmtId="4">
    <oc r="T30">
      <v>0</v>
    </oc>
    <nc r="T30"/>
  </rcc>
  <rcc rId="15175" sId="9" numFmtId="4">
    <oc r="U30">
      <v>0</v>
    </oc>
    <nc r="U30"/>
  </rcc>
  <rcc rId="15176" sId="9" numFmtId="4">
    <oc r="V30">
      <v>0</v>
    </oc>
    <nc r="V30"/>
  </rcc>
  <rcc rId="15177" sId="9" numFmtId="4">
    <oc r="W30">
      <v>0</v>
    </oc>
    <nc r="W30"/>
  </rcc>
  <rcc rId="15178" sId="9" numFmtId="4">
    <oc r="X30">
      <v>0</v>
    </oc>
    <nc r="X30"/>
  </rcc>
  <rcc rId="15179" sId="9" numFmtId="4">
    <oc r="Y30">
      <v>0</v>
    </oc>
    <nc r="Y30"/>
  </rcc>
  <rcc rId="15180" sId="9" numFmtId="4">
    <oc r="Z30">
      <v>0</v>
    </oc>
    <nc r="Z30"/>
  </rcc>
  <rcc rId="15181" sId="9" numFmtId="4">
    <oc r="AA30">
      <v>0</v>
    </oc>
    <nc r="AA30"/>
  </rcc>
  <rcc rId="15182" sId="9" numFmtId="4">
    <oc r="AB30">
      <v>0</v>
    </oc>
    <nc r="AB30"/>
  </rcc>
  <rcc rId="15183" sId="9" numFmtId="4">
    <oc r="AC30">
      <v>0</v>
    </oc>
    <nc r="AC30"/>
  </rcc>
  <rcc rId="15184" sId="9" numFmtId="4">
    <oc r="AD30">
      <v>0</v>
    </oc>
    <nc r="AD30"/>
  </rcc>
  <rcc rId="15185" sId="9" numFmtId="4">
    <oc r="AE30">
      <v>0</v>
    </oc>
    <nc r="AE30"/>
  </rcc>
  <rcc rId="15186" sId="9" numFmtId="4">
    <oc r="AF30">
      <v>0</v>
    </oc>
    <nc r="AF30"/>
  </rcc>
  <rcc rId="15187" sId="9" numFmtId="4">
    <oc r="AG30">
      <v>0</v>
    </oc>
    <nc r="AG30"/>
  </rcc>
  <rcc rId="15188" sId="10">
    <oc r="C2" t="inlineStr">
      <is>
        <t xml:space="preserve">Отчет о ходе реализации муниципальной программы </t>
      </is>
    </oc>
    <nc r="C2"/>
  </rcc>
  <rcc rId="15189" sId="10">
    <oc r="C3" t="inlineStr">
      <is>
        <t xml:space="preserve"> "Профилактика правонарушений и обеспечение отдельных прав граждан в городе Когалыме" </t>
      </is>
    </oc>
    <nc r="C3"/>
  </rcc>
  <rcc rId="15190" sId="10">
    <oc r="AG3" t="inlineStr">
      <is>
        <t>тыс. рублей</t>
      </is>
    </oc>
    <nc r="AG3"/>
  </rcc>
  <rcc rId="15191" sId="10">
    <oc r="A4" t="inlineStr">
      <is>
        <t>№п/п</t>
      </is>
    </oc>
    <nc r="A4"/>
  </rcc>
  <rcc rId="15192" sId="10">
    <oc r="B4" t="inlineStr">
      <is>
        <t>Наименование направления (подпрограмм), структурных элементов</t>
      </is>
    </oc>
    <nc r="B4"/>
  </rcc>
  <rcc rId="15193" sId="10">
    <oc r="C4" t="inlineStr">
      <is>
        <t>Источники финансирования</t>
      </is>
    </oc>
    <nc r="C4"/>
  </rcc>
  <rcc rId="15194" sId="10">
    <oc r="D4" t="inlineStr">
      <is>
        <t>План на</t>
      </is>
    </oc>
    <nc r="D4"/>
  </rcc>
  <rcc rId="15195" sId="10">
    <oc r="E4" t="inlineStr">
      <is>
        <t>План на</t>
      </is>
    </oc>
    <nc r="E4"/>
  </rcc>
  <rcc rId="15196" sId="10">
    <oc r="F4" t="inlineStr">
      <is>
        <t xml:space="preserve">Профинансировано на </t>
      </is>
    </oc>
    <nc r="F4"/>
  </rcc>
  <rcc rId="15197" sId="10">
    <oc r="G4" t="inlineStr">
      <is>
        <t xml:space="preserve">Кассовый расход на </t>
      </is>
    </oc>
    <nc r="G4"/>
  </rcc>
  <rcc rId="15198" sId="10">
    <oc r="H4" t="inlineStr">
      <is>
        <t>Исполнение, %</t>
      </is>
    </oc>
    <nc r="H4"/>
  </rcc>
  <rcc rId="15199" sId="10">
    <oc r="J4" t="inlineStr">
      <is>
        <t>январь</t>
      </is>
    </oc>
    <nc r="J4"/>
  </rcc>
  <rcc rId="15200" sId="10">
    <oc r="L4" t="inlineStr">
      <is>
        <t>февраль</t>
      </is>
    </oc>
    <nc r="L4"/>
  </rcc>
  <rcc rId="15201" sId="10">
    <oc r="N4" t="inlineStr">
      <is>
        <t>март</t>
      </is>
    </oc>
    <nc r="N4"/>
  </rcc>
  <rcc rId="15202" sId="10">
    <oc r="P4" t="inlineStr">
      <is>
        <t>апрель</t>
      </is>
    </oc>
    <nc r="P4"/>
  </rcc>
  <rcc rId="15203" sId="10">
    <oc r="R4" t="inlineStr">
      <is>
        <t>май</t>
      </is>
    </oc>
    <nc r="R4"/>
  </rcc>
  <rcc rId="15204" sId="10">
    <oc r="T4" t="inlineStr">
      <is>
        <t>июнь</t>
      </is>
    </oc>
    <nc r="T4"/>
  </rcc>
  <rcc rId="15205" sId="10">
    <oc r="V4" t="inlineStr">
      <is>
        <t>июль</t>
      </is>
    </oc>
    <nc r="V4"/>
  </rcc>
  <rcc rId="15206" sId="10">
    <oc r="X4" t="inlineStr">
      <is>
        <t>август</t>
      </is>
    </oc>
    <nc r="X4"/>
  </rcc>
  <rcc rId="15207" sId="10">
    <oc r="Z4" t="inlineStr">
      <is>
        <t>сентябрь</t>
      </is>
    </oc>
    <nc r="Z4"/>
  </rcc>
  <rcc rId="15208" sId="10">
    <oc r="AB4" t="inlineStr">
      <is>
        <t>октябрь</t>
      </is>
    </oc>
    <nc r="AB4"/>
  </rcc>
  <rcc rId="15209" sId="10">
    <oc r="AD4" t="inlineStr">
      <is>
        <t>ноябрь</t>
      </is>
    </oc>
    <nc r="AD4"/>
  </rcc>
  <rcc rId="15210" sId="10">
    <oc r="AF4" t="inlineStr">
      <is>
        <t>декабрь</t>
      </is>
    </oc>
    <nc r="AF4"/>
  </rcc>
  <rcc rId="15211" sId="10">
    <oc r="AH4" t="inlineStr">
      <is>
        <t>Результаты реализации и причины отклонений факта от плана</t>
      </is>
    </oc>
    <nc r="AH4"/>
  </rcc>
  <rcc rId="15212" sId="10">
    <oc r="D6">
      <v>2025</v>
    </oc>
    <nc r="D6"/>
  </rcc>
  <rcc rId="15213" sId="10" numFmtId="19">
    <oc r="E6">
      <v>45778</v>
    </oc>
    <nc r="E6"/>
  </rcc>
  <rcc rId="15214" sId="10" numFmtId="19">
    <oc r="F6">
      <v>45778</v>
    </oc>
    <nc r="F6"/>
  </rcc>
  <rcc rId="15215" sId="10" numFmtId="19">
    <oc r="G6">
      <v>45748</v>
    </oc>
    <nc r="G6"/>
  </rcc>
  <rcc rId="15216" sId="10">
    <oc r="H6" t="inlineStr">
      <is>
        <t>к плану на год</t>
      </is>
    </oc>
    <nc r="H6"/>
  </rcc>
  <rcc rId="15217" sId="10">
    <oc r="I6" t="inlineStr">
      <is>
        <t>к плану на отчетную дату</t>
      </is>
    </oc>
    <nc r="I6"/>
  </rcc>
  <rcc rId="15218" sId="10">
    <oc r="J6" t="inlineStr">
      <is>
        <t xml:space="preserve">план </t>
      </is>
    </oc>
    <nc r="J6"/>
  </rcc>
  <rcc rId="15219" sId="10">
    <oc r="K6" t="inlineStr">
      <is>
        <t>кассовый расход</t>
      </is>
    </oc>
    <nc r="K6"/>
  </rcc>
  <rcc rId="15220" sId="10">
    <oc r="L6" t="inlineStr">
      <is>
        <t xml:space="preserve">план </t>
      </is>
    </oc>
    <nc r="L6"/>
  </rcc>
  <rcc rId="15221" sId="10">
    <oc r="M6" t="inlineStr">
      <is>
        <t>кассовый расход</t>
      </is>
    </oc>
    <nc r="M6"/>
  </rcc>
  <rcc rId="15222" sId="10">
    <oc r="N6" t="inlineStr">
      <is>
        <t xml:space="preserve">план </t>
      </is>
    </oc>
    <nc r="N6"/>
  </rcc>
  <rcc rId="15223" sId="10">
    <oc r="O6" t="inlineStr">
      <is>
        <t>кассовый расход</t>
      </is>
    </oc>
    <nc r="O6"/>
  </rcc>
  <rcc rId="15224" sId="10">
    <oc r="P6" t="inlineStr">
      <is>
        <t xml:space="preserve">план </t>
      </is>
    </oc>
    <nc r="P6"/>
  </rcc>
  <rcc rId="15225" sId="10">
    <oc r="Q6" t="inlineStr">
      <is>
        <t>кассовый расход</t>
      </is>
    </oc>
    <nc r="Q6"/>
  </rcc>
  <rcc rId="15226" sId="10">
    <oc r="R6" t="inlineStr">
      <is>
        <t xml:space="preserve">план </t>
      </is>
    </oc>
    <nc r="R6"/>
  </rcc>
  <rcc rId="15227" sId="10">
    <oc r="S6" t="inlineStr">
      <is>
        <t>кассовый расход</t>
      </is>
    </oc>
    <nc r="S6"/>
  </rcc>
  <rcc rId="15228" sId="10">
    <oc r="T6" t="inlineStr">
      <is>
        <t xml:space="preserve">план </t>
      </is>
    </oc>
    <nc r="T6"/>
  </rcc>
  <rcc rId="15229" sId="10">
    <oc r="U6" t="inlineStr">
      <is>
        <t>кассовый расход</t>
      </is>
    </oc>
    <nc r="U6"/>
  </rcc>
  <rcc rId="15230" sId="10">
    <oc r="V6" t="inlineStr">
      <is>
        <t xml:space="preserve">план </t>
      </is>
    </oc>
    <nc r="V6"/>
  </rcc>
  <rcc rId="15231" sId="10">
    <oc r="W6" t="inlineStr">
      <is>
        <t>кассовый расход</t>
      </is>
    </oc>
    <nc r="W6"/>
  </rcc>
  <rcc rId="15232" sId="10">
    <oc r="X6" t="inlineStr">
      <is>
        <t xml:space="preserve">план </t>
      </is>
    </oc>
    <nc r="X6"/>
  </rcc>
  <rcc rId="15233" sId="10">
    <oc r="Y6" t="inlineStr">
      <is>
        <t>кассовый расход</t>
      </is>
    </oc>
    <nc r="Y6"/>
  </rcc>
  <rcc rId="15234" sId="10">
    <oc r="Z6" t="inlineStr">
      <is>
        <t xml:space="preserve">план </t>
      </is>
    </oc>
    <nc r="Z6"/>
  </rcc>
  <rcc rId="15235" sId="10">
    <oc r="AA6" t="inlineStr">
      <is>
        <t>кассовый расход</t>
      </is>
    </oc>
    <nc r="AA6"/>
  </rcc>
  <rcc rId="15236" sId="10">
    <oc r="AB6" t="inlineStr">
      <is>
        <t xml:space="preserve">план </t>
      </is>
    </oc>
    <nc r="AB6"/>
  </rcc>
  <rcc rId="15237" sId="10">
    <oc r="AC6" t="inlineStr">
      <is>
        <t>кассовый расход</t>
      </is>
    </oc>
    <nc r="AC6"/>
  </rcc>
  <rcc rId="15238" sId="10">
    <oc r="AD6" t="inlineStr">
      <is>
        <t xml:space="preserve">план </t>
      </is>
    </oc>
    <nc r="AD6"/>
  </rcc>
  <rcc rId="15239" sId="10">
    <oc r="AE6" t="inlineStr">
      <is>
        <t>кассовый расход</t>
      </is>
    </oc>
    <nc r="AE6"/>
  </rcc>
  <rcc rId="15240" sId="10">
    <oc r="AF6" t="inlineStr">
      <is>
        <t xml:space="preserve">план </t>
      </is>
    </oc>
    <nc r="AF6"/>
  </rcc>
  <rcc rId="15241" sId="10">
    <oc r="AG6" t="inlineStr">
      <is>
        <t>кассовый расход</t>
      </is>
    </oc>
    <nc r="AG6"/>
  </rcc>
  <rcc rId="15242" sId="10" numFmtId="4">
    <oc r="A7">
      <v>1</v>
    </oc>
    <nc r="A7"/>
  </rcc>
  <rcc rId="15243" sId="10" numFmtId="4">
    <oc r="B7">
      <v>2</v>
    </oc>
    <nc r="B7"/>
  </rcc>
  <rcc rId="15244" sId="10" numFmtId="4">
    <oc r="C7">
      <v>3</v>
    </oc>
    <nc r="C7"/>
  </rcc>
  <rcc rId="15245" sId="10" numFmtId="4">
    <oc r="D7">
      <v>4</v>
    </oc>
    <nc r="D7"/>
  </rcc>
  <rcc rId="15246" sId="10" numFmtId="4">
    <oc r="E7">
      <v>5</v>
    </oc>
    <nc r="E7"/>
  </rcc>
  <rcc rId="15247" sId="10" numFmtId="4">
    <oc r="F7">
      <v>6</v>
    </oc>
    <nc r="F7"/>
  </rcc>
  <rcc rId="15248" sId="10" numFmtId="4">
    <oc r="G7">
      <v>7</v>
    </oc>
    <nc r="G7"/>
  </rcc>
  <rcc rId="15249" sId="10" numFmtId="4">
    <oc r="H7">
      <v>8</v>
    </oc>
    <nc r="H7"/>
  </rcc>
  <rcc rId="15250" sId="10" numFmtId="4">
    <oc r="I7">
      <v>9</v>
    </oc>
    <nc r="I7"/>
  </rcc>
  <rcc rId="15251" sId="10" numFmtId="4">
    <oc r="J7">
      <v>10</v>
    </oc>
    <nc r="J7"/>
  </rcc>
  <rcc rId="15252" sId="10" numFmtId="4">
    <oc r="K7">
      <v>11</v>
    </oc>
    <nc r="K7"/>
  </rcc>
  <rcc rId="15253" sId="10" numFmtId="4">
    <oc r="L7">
      <v>12</v>
    </oc>
    <nc r="L7"/>
  </rcc>
  <rcc rId="15254" sId="10" numFmtId="4">
    <oc r="M7">
      <v>13</v>
    </oc>
    <nc r="M7"/>
  </rcc>
  <rcc rId="15255" sId="10" numFmtId="4">
    <oc r="N7">
      <v>14</v>
    </oc>
    <nc r="N7"/>
  </rcc>
  <rcc rId="15256" sId="10" numFmtId="4">
    <oc r="O7">
      <v>15</v>
    </oc>
    <nc r="O7"/>
  </rcc>
  <rcc rId="15257" sId="10" numFmtId="4">
    <oc r="P7">
      <v>16</v>
    </oc>
    <nc r="P7"/>
  </rcc>
  <rcc rId="15258" sId="10" numFmtId="4">
    <oc r="Q7">
      <v>17</v>
    </oc>
    <nc r="Q7"/>
  </rcc>
  <rcc rId="15259" sId="10" numFmtId="4">
    <oc r="R7">
      <v>18</v>
    </oc>
    <nc r="R7"/>
  </rcc>
  <rcc rId="15260" sId="10" numFmtId="4">
    <oc r="S7">
      <v>19</v>
    </oc>
    <nc r="S7"/>
  </rcc>
  <rcc rId="15261" sId="10" numFmtId="4">
    <oc r="T7">
      <v>20</v>
    </oc>
    <nc r="T7"/>
  </rcc>
  <rcc rId="15262" sId="10" numFmtId="4">
    <oc r="U7">
      <v>21</v>
    </oc>
    <nc r="U7"/>
  </rcc>
  <rcc rId="15263" sId="10" numFmtId="4">
    <oc r="V7">
      <v>22</v>
    </oc>
    <nc r="V7"/>
  </rcc>
  <rcc rId="15264" sId="10" numFmtId="4">
    <oc r="W7">
      <v>23</v>
    </oc>
    <nc r="W7"/>
  </rcc>
  <rcc rId="15265" sId="10" numFmtId="4">
    <oc r="X7">
      <v>24</v>
    </oc>
    <nc r="X7"/>
  </rcc>
  <rcc rId="15266" sId="10" numFmtId="4">
    <oc r="Y7">
      <v>25</v>
    </oc>
    <nc r="Y7"/>
  </rcc>
  <rcc rId="15267" sId="10" numFmtId="4">
    <oc r="Z7">
      <v>26</v>
    </oc>
    <nc r="Z7"/>
  </rcc>
  <rcc rId="15268" sId="10" numFmtId="4">
    <oc r="AA7">
      <v>27</v>
    </oc>
    <nc r="AA7"/>
  </rcc>
  <rcc rId="15269" sId="10" numFmtId="4">
    <oc r="AB7">
      <v>28</v>
    </oc>
    <nc r="AB7"/>
  </rcc>
  <rcc rId="15270" sId="10" numFmtId="4">
    <oc r="AC7">
      <v>29</v>
    </oc>
    <nc r="AC7"/>
  </rcc>
  <rcc rId="15271" sId="10" numFmtId="4">
    <oc r="AD7">
      <v>30</v>
    </oc>
    <nc r="AD7"/>
  </rcc>
  <rcc rId="15272" sId="10" numFmtId="4">
    <oc r="AE7">
      <v>31</v>
    </oc>
    <nc r="AE7"/>
  </rcc>
  <rcc rId="15273" sId="10" numFmtId="4">
    <oc r="AF7">
      <v>32</v>
    </oc>
    <nc r="AF7"/>
  </rcc>
  <rcc rId="15274" sId="10" numFmtId="4">
    <oc r="AG7">
      <v>33</v>
    </oc>
    <nc r="AG7"/>
  </rcc>
  <rcc rId="15275" sId="10" numFmtId="4">
    <oc r="AH7">
      <v>34</v>
    </oc>
    <nc r="AH7"/>
  </rcc>
  <rcc rId="15276" sId="10">
    <oc r="B8" t="inlineStr">
      <is>
        <t>Всего по муниципальной программе</t>
      </is>
    </oc>
    <nc r="B8"/>
  </rcc>
  <rcc rId="15277" sId="10">
    <oc r="C8" t="inlineStr">
      <is>
        <t>Всего</t>
      </is>
    </oc>
    <nc r="C8"/>
  </rcc>
  <rcc rId="15278" sId="10">
    <oc r="D8">
      <f>D9+D10+D11</f>
    </oc>
    <nc r="D8"/>
  </rcc>
  <rcc rId="15279" sId="10">
    <oc r="E8">
      <f>E9+E10+E11</f>
    </oc>
    <nc r="E8"/>
  </rcc>
  <rcc rId="15280" sId="10">
    <oc r="F8">
      <f>F9+F10+F11</f>
    </oc>
    <nc r="F8"/>
  </rcc>
  <rcc rId="15281" sId="10">
    <oc r="G8">
      <f>G9+G10+G11</f>
    </oc>
    <nc r="G8"/>
  </rcc>
  <rcc rId="15282" sId="10">
    <oc r="H8">
      <f>IFERROR(G8/D8*100,0)</f>
    </oc>
    <nc r="H8"/>
  </rcc>
  <rcc rId="15283" sId="10">
    <oc r="I8">
      <f>IFERROR(G8/E8*100,0)</f>
    </oc>
    <nc r="I8"/>
  </rcc>
  <rcc rId="15284" sId="10">
    <oc r="J8">
      <f>J9+J10+J11</f>
    </oc>
    <nc r="J8"/>
  </rcc>
  <rcc rId="15285" sId="10">
    <oc r="K8">
      <f>K9+K10+K11</f>
    </oc>
    <nc r="K8"/>
  </rcc>
  <rcc rId="15286" sId="10">
    <oc r="L8">
      <f>L9+L10+L11</f>
    </oc>
    <nc r="L8"/>
  </rcc>
  <rcc rId="15287" sId="10">
    <oc r="M8">
      <f>M9+M10+M11</f>
    </oc>
    <nc r="M8"/>
  </rcc>
  <rcc rId="15288" sId="10">
    <oc r="N8">
      <f>N9+N10+N11</f>
    </oc>
    <nc r="N8"/>
  </rcc>
  <rcc rId="15289" sId="10">
    <oc r="O8">
      <f>O9+O10+O11</f>
    </oc>
    <nc r="O8"/>
  </rcc>
  <rcc rId="15290" sId="10">
    <oc r="P8">
      <f>P9+P10+P11</f>
    </oc>
    <nc r="P8"/>
  </rcc>
  <rcc rId="15291" sId="10">
    <oc r="Q8">
      <f>Q9+Q10+Q11</f>
    </oc>
    <nc r="Q8"/>
  </rcc>
  <rcc rId="15292" sId="10">
    <oc r="R8">
      <f>R9+R10+R11</f>
    </oc>
    <nc r="R8"/>
  </rcc>
  <rcc rId="15293" sId="10">
    <oc r="S8">
      <f>S9+S10+S11</f>
    </oc>
    <nc r="S8"/>
  </rcc>
  <rcc rId="15294" sId="10">
    <oc r="T8">
      <f>T9+T10+T11</f>
    </oc>
    <nc r="T8"/>
  </rcc>
  <rcc rId="15295" sId="10">
    <oc r="U8">
      <f>U9+U10+U11</f>
    </oc>
    <nc r="U8"/>
  </rcc>
  <rcc rId="15296" sId="10">
    <oc r="V8">
      <f>V9+V10+V11</f>
    </oc>
    <nc r="V8"/>
  </rcc>
  <rcc rId="15297" sId="10">
    <oc r="W8">
      <f>W9+W10+W11</f>
    </oc>
    <nc r="W8"/>
  </rcc>
  <rcc rId="15298" sId="10">
    <oc r="X8">
      <f>X9+X10+X11</f>
    </oc>
    <nc r="X8"/>
  </rcc>
  <rcc rId="15299" sId="10">
    <oc r="Y8">
      <f>Y9+Y10+Y11</f>
    </oc>
    <nc r="Y8"/>
  </rcc>
  <rcc rId="15300" sId="10">
    <oc r="Z8">
      <f>Z9+Z10+Z11</f>
    </oc>
    <nc r="Z8"/>
  </rcc>
  <rcc rId="15301" sId="10">
    <oc r="AA8">
      <f>AA9+AA10+AA11</f>
    </oc>
    <nc r="AA8"/>
  </rcc>
  <rcc rId="15302" sId="10">
    <oc r="AB8">
      <f>AB9+AB10+AB11</f>
    </oc>
    <nc r="AB8"/>
  </rcc>
  <rcc rId="15303" sId="10">
    <oc r="AC8">
      <f>AC9+AC10+AC11</f>
    </oc>
    <nc r="AC8"/>
  </rcc>
  <rcc rId="15304" sId="10">
    <oc r="AD8">
      <f>AD9+AD10+AD11</f>
    </oc>
    <nc r="AD8"/>
  </rcc>
  <rcc rId="15305" sId="10">
    <oc r="AE8">
      <f>AE9+AE10+AE11</f>
    </oc>
    <nc r="AE8"/>
  </rcc>
  <rcc rId="15306" sId="10">
    <oc r="AF8">
      <f>AF9+AF10+AF11</f>
    </oc>
    <nc r="AF8"/>
  </rcc>
  <rcc rId="15307" sId="10">
    <oc r="AG8">
      <f>AG9+AG10+AG11</f>
    </oc>
    <nc r="AG8"/>
  </rcc>
  <rcc rId="15308" sId="10">
    <oc r="C9" t="inlineStr">
      <is>
        <t>федеральный бюджет</t>
      </is>
    </oc>
    <nc r="C9"/>
  </rcc>
  <rcc rId="15309" sId="10">
    <oc r="D9">
      <f>SUM(J9,L9,N9,P9,R9,T9,V9,X9,Z9,AB9,AD9,AF9)</f>
    </oc>
    <nc r="D9"/>
  </rcc>
  <rcc rId="15310" sId="10">
    <oc r="E9">
      <f>J9</f>
    </oc>
    <nc r="E9"/>
  </rcc>
  <rcc rId="15311" sId="10">
    <oc r="F9">
      <f>G9</f>
    </oc>
    <nc r="F9"/>
  </rcc>
  <rcc rId="15312" sId="10">
    <oc r="G9">
      <f>SUM(K9,M9,O9,Q9,S9,U9,W9,Y9,AA9,AC9,AE9,AG9)</f>
    </oc>
    <nc r="G9"/>
  </rcc>
  <rcc rId="15313" sId="10">
    <oc r="H9">
      <f>IFERROR(G9/D9*100,0)</f>
    </oc>
    <nc r="H9"/>
  </rcc>
  <rcc rId="15314" sId="10">
    <oc r="I9">
      <f>IFERROR(G9/E9*100,0)</f>
    </oc>
    <nc r="I9"/>
  </rcc>
  <rcc rId="15315" sId="10">
    <oc r="J9">
      <f>J22</f>
    </oc>
    <nc r="J9"/>
  </rcc>
  <rcc rId="15316" sId="10">
    <oc r="K9">
      <f>K22</f>
    </oc>
    <nc r="K9"/>
  </rcc>
  <rcc rId="15317" sId="10">
    <oc r="L9">
      <f>L22</f>
    </oc>
    <nc r="L9"/>
  </rcc>
  <rcc rId="15318" sId="10">
    <oc r="M9">
      <f>M22</f>
    </oc>
    <nc r="M9"/>
  </rcc>
  <rcc rId="15319" sId="10">
    <oc r="N9">
      <f>N22</f>
    </oc>
    <nc r="N9"/>
  </rcc>
  <rcc rId="15320" sId="10">
    <oc r="O9">
      <f>O22</f>
    </oc>
    <nc r="O9"/>
  </rcc>
  <rcc rId="15321" sId="10">
    <oc r="P9">
      <f>P22</f>
    </oc>
    <nc r="P9"/>
  </rcc>
  <rcc rId="15322" sId="10">
    <oc r="Q9">
      <f>Q22</f>
    </oc>
    <nc r="Q9"/>
  </rcc>
  <rcc rId="15323" sId="10">
    <oc r="R9">
      <f>R22</f>
    </oc>
    <nc r="R9"/>
  </rcc>
  <rcc rId="15324" sId="10">
    <oc r="S9">
      <f>S22</f>
    </oc>
    <nc r="S9"/>
  </rcc>
  <rcc rId="15325" sId="10">
    <oc r="T9">
      <f>T22</f>
    </oc>
    <nc r="T9"/>
  </rcc>
  <rcc rId="15326" sId="10">
    <oc r="U9">
      <f>U22</f>
    </oc>
    <nc r="U9"/>
  </rcc>
  <rcc rId="15327" sId="10">
    <oc r="V9">
      <f>V22</f>
    </oc>
    <nc r="V9"/>
  </rcc>
  <rcc rId="15328" sId="10">
    <oc r="W9">
      <f>W22</f>
    </oc>
    <nc r="W9"/>
  </rcc>
  <rcc rId="15329" sId="10">
    <oc r="X9">
      <f>X22</f>
    </oc>
    <nc r="X9"/>
  </rcc>
  <rcc rId="15330" sId="10">
    <oc r="Y9">
      <f>Y22</f>
    </oc>
    <nc r="Y9"/>
  </rcc>
  <rcc rId="15331" sId="10">
    <oc r="Z9">
      <f>Z22</f>
    </oc>
    <nc r="Z9"/>
  </rcc>
  <rcc rId="15332" sId="10">
    <oc r="AA9">
      <f>AA22</f>
    </oc>
    <nc r="AA9"/>
  </rcc>
  <rcc rId="15333" sId="10">
    <oc r="AB9">
      <f>AB22</f>
    </oc>
    <nc r="AB9"/>
  </rcc>
  <rcc rId="15334" sId="10">
    <oc r="AC9">
      <f>AC22</f>
    </oc>
    <nc r="AC9"/>
  </rcc>
  <rcc rId="15335" sId="10">
    <oc r="AD9">
      <f>AD22</f>
    </oc>
    <nc r="AD9"/>
  </rcc>
  <rcc rId="15336" sId="10">
    <oc r="AE9">
      <f>AE22</f>
    </oc>
    <nc r="AE9"/>
  </rcc>
  <rcc rId="15337" sId="10">
    <oc r="AF9">
      <f>AF22</f>
    </oc>
    <nc r="AF9"/>
  </rcc>
  <rcc rId="15338" sId="10">
    <oc r="AG9">
      <f>AG22</f>
    </oc>
    <nc r="AG9"/>
  </rcc>
  <rcc rId="15339" sId="10">
    <oc r="C10" t="inlineStr">
      <is>
        <t>бюджет автономного округа</t>
      </is>
    </oc>
    <nc r="C10"/>
  </rcc>
  <rcc rId="15340" sId="10">
    <oc r="D10">
      <f>SUM(J10,L10,N10,P10,R10,T10,V10,X10,Z10,AB10,AD10,AF10)</f>
    </oc>
    <nc r="D10"/>
  </rcc>
  <rcc rId="15341" sId="10">
    <oc r="E10">
      <f>J10</f>
    </oc>
    <nc r="E10"/>
  </rcc>
  <rcc rId="15342" sId="10">
    <oc r="F10">
      <f>G10</f>
    </oc>
    <nc r="F10"/>
  </rcc>
  <rcc rId="15343" sId="10">
    <oc r="G10">
      <f>SUM(K10,M10,O10,Q10,S10,U10,W10,Y10,AA10,AC10,AE10,AG10)</f>
    </oc>
    <nc r="G10"/>
  </rcc>
  <rcc rId="15344" sId="10">
    <oc r="H10">
      <f>IFERROR(G10/D10*100,0)</f>
    </oc>
    <nc r="H10"/>
  </rcc>
  <rcc rId="15345" sId="10">
    <oc r="I10">
      <f>IFERROR(G10/E10*100,0)</f>
    </oc>
    <nc r="I10"/>
  </rcc>
  <rcc rId="15346" sId="10">
    <oc r="J10">
      <f>J14+J19+J35</f>
    </oc>
    <nc r="J10"/>
  </rcc>
  <rcc rId="15347" sId="10">
    <oc r="K10">
      <f>K14+K19+K35</f>
    </oc>
    <nc r="K10"/>
  </rcc>
  <rcc rId="15348" sId="10">
    <oc r="L10">
      <f>L14+L19+L35</f>
    </oc>
    <nc r="L10"/>
  </rcc>
  <rcc rId="15349" sId="10">
    <oc r="M10">
      <f>M14+M19+M35</f>
    </oc>
    <nc r="M10"/>
  </rcc>
  <rcc rId="15350" sId="10">
    <oc r="N10">
      <f>N14+N19+N35</f>
    </oc>
    <nc r="N10"/>
  </rcc>
  <rcc rId="15351" sId="10">
    <oc r="O10">
      <f>O14+O19+O35</f>
    </oc>
    <nc r="O10"/>
  </rcc>
  <rcc rId="15352" sId="10">
    <oc r="P10">
      <f>P14+P19+P35</f>
    </oc>
    <nc r="P10"/>
  </rcc>
  <rcc rId="15353" sId="10">
    <oc r="Q10">
      <f>Q14+Q19+Q35</f>
    </oc>
    <nc r="Q10"/>
  </rcc>
  <rcc rId="15354" sId="10">
    <oc r="R10">
      <f>R14+R19+R35</f>
    </oc>
    <nc r="R10"/>
  </rcc>
  <rcc rId="15355" sId="10">
    <oc r="S10">
      <f>S14+S19+S35</f>
    </oc>
    <nc r="S10"/>
  </rcc>
  <rcc rId="15356" sId="10">
    <oc r="T10">
      <f>T14+T19+T35</f>
    </oc>
    <nc r="T10"/>
  </rcc>
  <rcc rId="15357" sId="10">
    <oc r="U10">
      <f>U14+U19+U35</f>
    </oc>
    <nc r="U10"/>
  </rcc>
  <rcc rId="15358" sId="10">
    <oc r="V10">
      <f>V14+V19+V35</f>
    </oc>
    <nc r="V10"/>
  </rcc>
  <rcc rId="15359" sId="10">
    <oc r="W10">
      <f>W14+W19+W35</f>
    </oc>
    <nc r="W10"/>
  </rcc>
  <rcc rId="15360" sId="10">
    <oc r="X10">
      <f>X14+X19+X35</f>
    </oc>
    <nc r="X10"/>
  </rcc>
  <rcc rId="15361" sId="10">
    <oc r="Y10">
      <f>Y14+Y19+Y35</f>
    </oc>
    <nc r="Y10"/>
  </rcc>
  <rcc rId="15362" sId="10">
    <oc r="Z10">
      <f>Z14+Z19+Z35</f>
    </oc>
    <nc r="Z10"/>
  </rcc>
  <rcc rId="15363" sId="10">
    <oc r="AA10">
      <f>AA14+AA19+AA35</f>
    </oc>
    <nc r="AA10"/>
  </rcc>
  <rcc rId="15364" sId="10">
    <oc r="AB10">
      <f>AB14+AB19+AB35</f>
    </oc>
    <nc r="AB10"/>
  </rcc>
  <rcc rId="15365" sId="10">
    <oc r="AC10">
      <f>AC14+AC19+AC35</f>
    </oc>
    <nc r="AC10"/>
  </rcc>
  <rcc rId="15366" sId="10">
    <oc r="AD10">
      <f>AD14+AD19+AD35</f>
    </oc>
    <nc r="AD10"/>
  </rcc>
  <rcc rId="15367" sId="10">
    <oc r="AE10">
      <f>AE14+AE19+AE35</f>
    </oc>
    <nc r="AE10"/>
  </rcc>
  <rcc rId="15368" sId="10">
    <oc r="AF10">
      <f>AF14+AF19+AF35</f>
    </oc>
    <nc r="AF10"/>
  </rcc>
  <rcc rId="15369" sId="10">
    <oc r="AG10">
      <f>AG14+AG19+AG35</f>
    </oc>
    <nc r="AG10"/>
  </rcc>
  <rcc rId="15370" sId="10">
    <oc r="C11" t="inlineStr">
      <is>
        <t>бюджет города Когалыма</t>
      </is>
    </oc>
    <nc r="C11"/>
  </rcc>
  <rcc rId="15371" sId="10">
    <oc r="D11">
      <f>SUM(J11,L11,N11,P11,R11,T11,V11,X11,Z11,AB11,AD11,AF11)</f>
    </oc>
    <nc r="D11"/>
  </rcc>
  <rcc rId="15372" sId="10">
    <oc r="E11">
      <f>J11</f>
    </oc>
    <nc r="E11"/>
  </rcc>
  <rcc rId="15373" sId="10">
    <oc r="F11">
      <f>G11</f>
    </oc>
    <nc r="F11"/>
  </rcc>
  <rcc rId="15374" sId="10">
    <oc r="G11">
      <f>SUM(K11,M11,O11,Q11,S11,U11,W11,Y11,AA11,AC11,AE11,AG11)</f>
    </oc>
    <nc r="G11"/>
  </rcc>
  <rcc rId="15375" sId="10">
    <oc r="H11">
      <f>IFERROR(G11/D11*100,0)</f>
    </oc>
    <nc r="H11"/>
  </rcc>
  <rcc rId="15376" sId="10">
    <oc r="I11">
      <f>IFERROR(G11/E11*100,0)</f>
    </oc>
    <nc r="I11"/>
  </rcc>
  <rcc rId="15377" sId="10">
    <oc r="J11">
      <f>J15+J17+J20+J24+J26+J29+J31+J33+J38</f>
    </oc>
    <nc r="J11"/>
  </rcc>
  <rcc rId="15378" sId="10">
    <oc r="K11">
      <f>K15+K17+K20+K24+K26+K29+K31+K33+K38</f>
    </oc>
    <nc r="K11"/>
  </rcc>
  <rcc rId="15379" sId="10">
    <oc r="L11">
      <f>L15+L17+L20+L24+L26+L29+L31+L33+L38</f>
    </oc>
    <nc r="L11"/>
  </rcc>
  <rcc rId="15380" sId="10">
    <oc r="M11">
      <f>M15+M17+M20+M24+M26+M29+M31+M33+M38</f>
    </oc>
    <nc r="M11"/>
  </rcc>
  <rcc rId="15381" sId="10">
    <oc r="N11">
      <f>N15+N17+N20+N24+N26+N29+N31+N33+N38</f>
    </oc>
    <nc r="N11"/>
  </rcc>
  <rcc rId="15382" sId="10">
    <oc r="O11">
      <f>O15+O17+O20+O24+O26+O29+O31+O33+O38</f>
    </oc>
    <nc r="O11"/>
  </rcc>
  <rcc rId="15383" sId="10">
    <oc r="P11">
      <f>P15+P17+P20+P24+P26+P29+P31+P33+P38</f>
    </oc>
    <nc r="P11"/>
  </rcc>
  <rcc rId="15384" sId="10">
    <oc r="Q11">
      <f>Q15+Q17+Q20+Q24+Q26+Q29+Q31+Q33+Q38</f>
    </oc>
    <nc r="Q11"/>
  </rcc>
  <rcc rId="15385" sId="10">
    <oc r="R11">
      <f>R15+R17+R20+R24+R26+R29+R31+R33+R38</f>
    </oc>
    <nc r="R11"/>
  </rcc>
  <rcc rId="15386" sId="10">
    <oc r="S11">
      <f>S15+S17+S20+S24+S26+S29+S31+S33+S38</f>
    </oc>
    <nc r="S11"/>
  </rcc>
  <rcc rId="15387" sId="10">
    <oc r="T11">
      <f>T15+T17+T20+T24+T26+T29+T31+T33+T38</f>
    </oc>
    <nc r="T11"/>
  </rcc>
  <rcc rId="15388" sId="10">
    <oc r="U11">
      <f>U15+U17+U20+U24+U26+U29+U31+U33+U38</f>
    </oc>
    <nc r="U11"/>
  </rcc>
  <rcc rId="15389" sId="10">
    <oc r="V11">
      <f>V15+V17+V20+V24+V26+V29+V31+V33+V38</f>
    </oc>
    <nc r="V11"/>
  </rcc>
  <rcc rId="15390" sId="10">
    <oc r="W11">
      <f>W15+W17+W20+W24+W26+W29+W31+W33+W38</f>
    </oc>
    <nc r="W11"/>
  </rcc>
  <rcc rId="15391" sId="10">
    <oc r="X11">
      <f>X15+X17+X20+X24+X26+X29+X31+X33+X38</f>
    </oc>
    <nc r="X11"/>
  </rcc>
  <rcc rId="15392" sId="10">
    <oc r="Y11">
      <f>Y15+Y17+Y20+Y24+Y26+Y29+Y31+Y33+Y38</f>
    </oc>
    <nc r="Y11"/>
  </rcc>
  <rcc rId="15393" sId="10">
    <oc r="Z11">
      <f>Z15+Z17+Z20+Z24+Z26+Z29+Z31+Z33+Z38</f>
    </oc>
    <nc r="Z11"/>
  </rcc>
  <rcc rId="15394" sId="10">
    <oc r="AA11">
      <f>AA15+AA17+AA20+AA24+AA26+AA29+AA31+AA33+AA38</f>
    </oc>
    <nc r="AA11"/>
  </rcc>
  <rcc rId="15395" sId="10">
    <oc r="AB11">
      <f>AB15+AB17+AB20+AB24+AB26+AB29+AB31+AB33+AB38</f>
    </oc>
    <nc r="AB11"/>
  </rcc>
  <rcc rId="15396" sId="10">
    <oc r="AC11">
      <f>AC15+AC17+AC20+AC24+AC26+AC29+AC31+AC33+AC38</f>
    </oc>
    <nc r="AC11"/>
  </rcc>
  <rcc rId="15397" sId="10">
    <oc r="AD11">
      <f>AD15+AD17+AD20+AD24+AD26+AD29+AD31+AD33+AD38</f>
    </oc>
    <nc r="AD11"/>
  </rcc>
  <rcc rId="15398" sId="10">
    <oc r="AE11">
      <f>AE15+AE17+AE20+AE24+AE26+AE29+AE31+AE33+AE38</f>
    </oc>
    <nc r="AE11"/>
  </rcc>
  <rcc rId="15399" sId="10">
    <oc r="AF11">
      <f>AF15+AF17+AF20+AF24+AF26+AF29+AF31+AF33+AF38</f>
    </oc>
    <nc r="AF11"/>
  </rcc>
  <rcc rId="15400" sId="10">
    <oc r="AG11">
      <f>AG15+AG17+AG20+AG24+AG26+AG29+AG31+AG33+AG38</f>
    </oc>
    <nc r="AG11"/>
  </rcc>
  <rcc rId="15401" sId="10">
    <oc r="A12" t="inlineStr">
      <is>
        <t>1.</t>
      </is>
    </oc>
    <nc r="A12"/>
  </rcc>
  <rcc rId="15402" sId="10">
    <oc r="B12" t="inlineStr">
      <is>
        <t>Направление (подпрограмма) «Профилактика правонарушений»</t>
      </is>
    </oc>
    <nc r="B12"/>
  </rcc>
  <rcc rId="15403" sId="10">
    <oc r="A13" t="inlineStr">
      <is>
        <t xml:space="preserve"> 1.1.</t>
      </is>
    </oc>
    <nc r="A13"/>
  </rcc>
  <rcc rId="15404" sId="10">
    <oc r="B13" t="inlineStr">
      <is>
        <t>Комплекс процессных мероприятий «Создание условий для деятельности  народных дружин» / Мероприятие (результат) «Обеспечена деятельность  народных дружин»</t>
      </is>
    </oc>
    <nc r="B13"/>
  </rcc>
  <rcc rId="15405" sId="10">
    <oc r="C13" t="inlineStr">
      <is>
        <t>Всего</t>
      </is>
    </oc>
    <nc r="C13"/>
  </rcc>
  <rcc rId="15406" sId="10">
    <oc r="D13">
      <f>D14+D15</f>
    </oc>
    <nc r="D13"/>
  </rcc>
  <rcc rId="15407" sId="10">
    <oc r="E13">
      <f>E14+E15</f>
    </oc>
    <nc r="E13"/>
  </rcc>
  <rcc rId="15408" sId="10">
    <oc r="F13">
      <f>F14+F15</f>
    </oc>
    <nc r="F13"/>
  </rcc>
  <rcc rId="15409" sId="10">
    <oc r="G13">
      <f>G14+G15</f>
    </oc>
    <nc r="G13"/>
  </rcc>
  <rcc rId="15410" sId="10">
    <oc r="H13">
      <f>IFERROR(G13/D13*100,0)</f>
    </oc>
    <nc r="H13"/>
  </rcc>
  <rcc rId="15411" sId="10">
    <oc r="I13">
      <f>IFERROR(G13/E13*100,0)</f>
    </oc>
    <nc r="I13"/>
  </rcc>
  <rcc rId="15412" sId="10">
    <oc r="J13">
      <f>J14+J15</f>
    </oc>
    <nc r="J13"/>
  </rcc>
  <rcc rId="15413" sId="10">
    <oc r="K13">
      <f>K14+K15</f>
    </oc>
    <nc r="K13"/>
  </rcc>
  <rcc rId="15414" sId="10">
    <oc r="L13">
      <f>L14+L15</f>
    </oc>
    <nc r="L13"/>
  </rcc>
  <rcc rId="15415" sId="10">
    <oc r="M13">
      <f>M14+M15</f>
    </oc>
    <nc r="M13"/>
  </rcc>
  <rcc rId="15416" sId="10">
    <oc r="N13">
      <f>N14+N15</f>
    </oc>
    <nc r="N13"/>
  </rcc>
  <rcc rId="15417" sId="10">
    <oc r="O13">
      <f>O14+O15</f>
    </oc>
    <nc r="O13"/>
  </rcc>
  <rcc rId="15418" sId="10">
    <oc r="P13">
      <f>P14+P15</f>
    </oc>
    <nc r="P13"/>
  </rcc>
  <rcc rId="15419" sId="10">
    <oc r="Q13">
      <f>Q14+Q15</f>
    </oc>
    <nc r="Q13"/>
  </rcc>
  <rcc rId="15420" sId="10">
    <oc r="R13">
      <f>R14+R15</f>
    </oc>
    <nc r="R13"/>
  </rcc>
  <rcc rId="15421" sId="10">
    <oc r="S13">
      <f>S14+S15</f>
    </oc>
    <nc r="S13"/>
  </rcc>
  <rcc rId="15422" sId="10">
    <oc r="T13">
      <f>T14+T15</f>
    </oc>
    <nc r="T13"/>
  </rcc>
  <rcc rId="15423" sId="10">
    <oc r="U13">
      <f>U14+U15</f>
    </oc>
    <nc r="U13"/>
  </rcc>
  <rcc rId="15424" sId="10">
    <oc r="V13">
      <f>V14+V15</f>
    </oc>
    <nc r="V13"/>
  </rcc>
  <rcc rId="15425" sId="10">
    <oc r="W13">
      <f>W14+W15</f>
    </oc>
    <nc r="W13"/>
  </rcc>
  <rcc rId="15426" sId="10">
    <oc r="X13">
      <f>X14+X15</f>
    </oc>
    <nc r="X13"/>
  </rcc>
  <rcc rId="15427" sId="10">
    <oc r="Y13">
      <f>Y14+Y15</f>
    </oc>
    <nc r="Y13"/>
  </rcc>
  <rcc rId="15428" sId="10">
    <oc r="Z13">
      <f>Z14+Z15</f>
    </oc>
    <nc r="Z13"/>
  </rcc>
  <rcc rId="15429" sId="10">
    <oc r="AA13">
      <f>AA14+AA15</f>
    </oc>
    <nc r="AA13"/>
  </rcc>
  <rcc rId="15430" sId="10">
    <oc r="AB13">
      <f>AB14+AB15</f>
    </oc>
    <nc r="AB13"/>
  </rcc>
  <rcc rId="15431" sId="10">
    <oc r="AC13">
      <f>AC14+AC15</f>
    </oc>
    <nc r="AC13"/>
  </rcc>
  <rcc rId="15432" sId="10">
    <oc r="AD13">
      <f>AD14+AD15</f>
    </oc>
    <nc r="AD13"/>
  </rcc>
  <rcc rId="15433" sId="10">
    <oc r="AE13">
      <f>AE14+AE15</f>
    </oc>
    <nc r="AE13"/>
  </rcc>
  <rcc rId="15434" sId="10">
    <oc r="AF13">
      <f>AF14+AF15</f>
    </oc>
    <nc r="AF13"/>
  </rcc>
  <rcc rId="15435" sId="10">
    <oc r="AG13">
      <f>AG14+AG15</f>
    </oc>
    <nc r="AG13"/>
  </rcc>
  <rcc rId="15436" sId="10">
    <oc r="C14" t="inlineStr">
      <is>
        <t>бюджет автономного округа</t>
      </is>
    </oc>
    <nc r="C14"/>
  </rcc>
  <rcc rId="15437" sId="10">
    <oc r="D14">
      <f>SUM(J14,L14,N14,P14,R14,T14,V14,X14,Z14,AB14,AD14,AF14)</f>
    </oc>
    <nc r="D14"/>
  </rcc>
  <rcc rId="15438" sId="10">
    <oc r="E14">
      <f>J14</f>
    </oc>
    <nc r="E14"/>
  </rcc>
  <rcc rId="15439" sId="10">
    <oc r="F14">
      <f>G14</f>
    </oc>
    <nc r="F14"/>
  </rcc>
  <rcc rId="15440" sId="10">
    <oc r="G14">
      <f>SUM(K14,M14,O14,Q14,S14,U14,W14,Y14,AA14,AC14,AE14,AG14)</f>
    </oc>
    <nc r="G14"/>
  </rcc>
  <rcc rId="15441" sId="10">
    <oc r="H14">
      <f>IFERROR(G14/D14*100,0)</f>
    </oc>
    <nc r="H14"/>
  </rcc>
  <rcc rId="15442" sId="10">
    <oc r="I14">
      <f>IFERROR(G14/E14*100,0)</f>
    </oc>
    <nc r="I14"/>
  </rcc>
  <rcc rId="15443" sId="10" numFmtId="4">
    <oc r="J14">
      <v>0</v>
    </oc>
    <nc r="J14"/>
  </rcc>
  <rcc rId="15444" sId="10" numFmtId="4">
    <oc r="K14">
      <v>0</v>
    </oc>
    <nc r="K14"/>
  </rcc>
  <rcc rId="15445" sId="10" numFmtId="4">
    <oc r="L14">
      <v>0</v>
    </oc>
    <nc r="L14"/>
  </rcc>
  <rcc rId="15446" sId="10" numFmtId="4">
    <oc r="M14">
      <v>0</v>
    </oc>
    <nc r="M14"/>
  </rcc>
  <rcc rId="15447" sId="10" numFmtId="4">
    <oc r="N14">
      <v>0</v>
    </oc>
    <nc r="N14"/>
  </rcc>
  <rcc rId="15448" sId="10" numFmtId="4">
    <oc r="O14">
      <v>0</v>
    </oc>
    <nc r="O14"/>
  </rcc>
  <rcc rId="15449" sId="10" numFmtId="4">
    <oc r="P14">
      <v>36.85</v>
    </oc>
    <nc r="P14"/>
  </rcc>
  <rcc rId="15450" sId="10" numFmtId="4">
    <oc r="Q14">
      <v>36.85</v>
    </oc>
    <nc r="Q14"/>
  </rcc>
  <rcc rId="15451" sId="10" numFmtId="4">
    <oc r="R14">
      <v>0</v>
    </oc>
    <nc r="R14"/>
  </rcc>
  <rcc rId="15452" sId="10" numFmtId="4">
    <oc r="S14">
      <v>0</v>
    </oc>
    <nc r="S14"/>
  </rcc>
  <rcc rId="15453" sId="10" numFmtId="4">
    <oc r="T14">
      <v>0</v>
    </oc>
    <nc r="T14"/>
  </rcc>
  <rcc rId="15454" sId="10" numFmtId="4">
    <oc r="U14">
      <v>0</v>
    </oc>
    <nc r="U14"/>
  </rcc>
  <rcc rId="15455" sId="10" numFmtId="4">
    <oc r="V14">
      <v>36.85</v>
    </oc>
    <nc r="V14"/>
  </rcc>
  <rcc rId="15456" sId="10" numFmtId="4">
    <oc r="W14">
      <v>0</v>
    </oc>
    <nc r="W14"/>
  </rcc>
  <rcc rId="15457" sId="10" numFmtId="4">
    <oc r="X14">
      <v>0</v>
    </oc>
    <nc r="X14"/>
  </rcc>
  <rcc rId="15458" sId="10" numFmtId="4">
    <oc r="Y14">
      <v>0</v>
    </oc>
    <nc r="Y14"/>
  </rcc>
  <rcc rId="15459" sId="10" numFmtId="4">
    <oc r="Z14">
      <v>0</v>
    </oc>
    <nc r="Z14"/>
  </rcc>
  <rcc rId="15460" sId="10" numFmtId="4">
    <oc r="AA14">
      <v>0</v>
    </oc>
    <nc r="AA14"/>
  </rcc>
  <rcc rId="15461" sId="10" numFmtId="4">
    <oc r="AB14">
      <v>36.85</v>
    </oc>
    <nc r="AB14"/>
  </rcc>
  <rcc rId="15462" sId="10" numFmtId="4">
    <oc r="AC14">
      <v>0</v>
    </oc>
    <nc r="AC14"/>
  </rcc>
  <rcc rId="15463" sId="10" numFmtId="4">
    <oc r="AD14">
      <v>0</v>
    </oc>
    <nc r="AD14"/>
  </rcc>
  <rcc rId="15464" sId="10" numFmtId="4">
    <oc r="AE14">
      <v>0</v>
    </oc>
    <nc r="AE14"/>
  </rcc>
  <rcc rId="15465" sId="10" numFmtId="4">
    <oc r="AF14">
      <v>36.85</v>
    </oc>
    <nc r="AF14"/>
  </rcc>
  <rcc rId="15466" sId="10" numFmtId="4">
    <oc r="AG14">
      <v>0</v>
    </oc>
    <nc r="AG14"/>
  </rcc>
  <rcc rId="15467" sId="10">
    <oc r="C15" t="inlineStr">
      <is>
        <t>бюджет города Когалыма</t>
      </is>
    </oc>
    <nc r="C15"/>
  </rcc>
  <rcc rId="15468" sId="10">
    <oc r="D15">
      <f>SUM(J15,L15,N15,P15,R15,T15,V15,X15,Z15,AB15,AD15,AF15)</f>
    </oc>
    <nc r="D15"/>
  </rcc>
  <rcc rId="15469" sId="10">
    <oc r="E15">
      <f>J15</f>
    </oc>
    <nc r="E15"/>
  </rcc>
  <rcc rId="15470" sId="10">
    <oc r="F15">
      <f>G15</f>
    </oc>
    <nc r="F15"/>
  </rcc>
  <rcc rId="15471" sId="10">
    <oc r="G15">
      <f>SUM(K15,M15,O15,Q15,S15,U15,W15,Y15,AA15,AC15,AE15,AG15)</f>
    </oc>
    <nc r="G15"/>
  </rcc>
  <rcc rId="15472" sId="10">
    <oc r="H15">
      <f>IFERROR(G15/D15*100,0)</f>
    </oc>
    <nc r="H15"/>
  </rcc>
  <rcc rId="15473" sId="10">
    <oc r="I15">
      <f>IFERROR(G15/E15*100,0)</f>
    </oc>
    <nc r="I15"/>
  </rcc>
  <rcc rId="15474" sId="10" numFmtId="4">
    <oc r="J15">
      <v>0</v>
    </oc>
    <nc r="J15"/>
  </rcc>
  <rcc rId="15475" sId="10" numFmtId="4">
    <oc r="K15">
      <v>0</v>
    </oc>
    <nc r="K15"/>
  </rcc>
  <rcc rId="15476" sId="10" numFmtId="4">
    <oc r="L15">
      <v>0</v>
    </oc>
    <nc r="L15"/>
  </rcc>
  <rcc rId="15477" sId="10" numFmtId="4">
    <oc r="M15">
      <v>0</v>
    </oc>
    <nc r="M15"/>
  </rcc>
  <rcc rId="15478" sId="10" numFmtId="4">
    <oc r="N15">
      <v>7</v>
    </oc>
    <nc r="N15"/>
  </rcc>
  <rcc rId="15479" sId="10" numFmtId="4">
    <oc r="O15">
      <v>0</v>
    </oc>
    <nc r="O15"/>
  </rcc>
  <rcc rId="15480" sId="10" numFmtId="4">
    <oc r="P15">
      <v>122.175</v>
    </oc>
    <nc r="P15"/>
  </rcc>
  <rcc rId="15481" sId="10" numFmtId="4">
    <oc r="Q15">
      <v>67.91</v>
    </oc>
    <nc r="Q15"/>
  </rcc>
  <rcc rId="15482" sId="10" numFmtId="4">
    <oc r="R15">
      <v>0</v>
    </oc>
    <nc r="R15"/>
  </rcc>
  <rcc rId="15483" sId="10" numFmtId="4">
    <oc r="S15">
      <v>0</v>
    </oc>
    <nc r="S15"/>
  </rcc>
  <rcc rId="15484" sId="10" numFmtId="4">
    <oc r="T15">
      <v>0</v>
    </oc>
    <nc r="T15"/>
  </rcc>
  <rcc rId="15485" sId="10" numFmtId="4">
    <oc r="U15">
      <v>0</v>
    </oc>
    <nc r="U15"/>
  </rcc>
  <rcc rId="15486" sId="10" numFmtId="4">
    <oc r="V15">
      <v>122.175</v>
    </oc>
    <nc r="V15"/>
  </rcc>
  <rcc rId="15487" sId="10" numFmtId="4">
    <oc r="W15">
      <v>0</v>
    </oc>
    <nc r="W15"/>
  </rcc>
  <rcc rId="15488" sId="10" numFmtId="4">
    <oc r="X15">
      <v>0</v>
    </oc>
    <nc r="X15"/>
  </rcc>
  <rcc rId="15489" sId="10" numFmtId="4">
    <oc r="Y15">
      <v>0</v>
    </oc>
    <nc r="Y15"/>
  </rcc>
  <rcc rId="15490" sId="10" numFmtId="4">
    <oc r="Z15">
      <v>0</v>
    </oc>
    <nc r="Z15"/>
  </rcc>
  <rcc rId="15491" sId="10" numFmtId="4">
    <oc r="AA15">
      <v>0</v>
    </oc>
    <nc r="AA15"/>
  </rcc>
  <rcc rId="15492" sId="10" numFmtId="4">
    <oc r="AB15">
      <v>124.175</v>
    </oc>
    <nc r="AB15"/>
  </rcc>
  <rcc rId="15493" sId="10" numFmtId="4">
    <oc r="AC15">
      <v>0</v>
    </oc>
    <nc r="AC15"/>
  </rcc>
  <rcc rId="15494" sId="10" numFmtId="4">
    <oc r="AD15">
      <v>0</v>
    </oc>
    <nc r="AD15"/>
  </rcc>
  <rcc rId="15495" sId="10" numFmtId="4">
    <oc r="AE15">
      <v>0</v>
    </oc>
    <nc r="AE15"/>
  </rcc>
  <rcc rId="15496" sId="10" numFmtId="4">
    <oc r="AF15">
      <v>122.175</v>
    </oc>
    <nc r="AF15"/>
  </rcc>
  <rcc rId="15497" sId="10" numFmtId="4">
    <oc r="AG15">
      <v>0</v>
    </oc>
    <nc r="AG15"/>
  </rcc>
  <rcc rId="15498" sId="10">
    <oc r="A16" t="inlineStr">
      <is>
        <t xml:space="preserve"> 1.2.</t>
      </is>
    </oc>
    <nc r="A16"/>
  </rcc>
  <rcc rId="15499" sId="10">
    <oc r="B16" t="inlineStr">
      <is>
        <t>Комплекс процессных мероприятий «Обеспечение функционирования и развития систем видеонаблюдения в сфере общественного порядка» / Мероприятие (результат) «Обеспечено функционирование и развитие систем видеонаблюдения в сфере общественного порядка»</t>
      </is>
    </oc>
    <nc r="B16"/>
  </rcc>
  <rcc rId="15500" sId="10">
    <oc r="C16" t="inlineStr">
      <is>
        <t>Всего</t>
      </is>
    </oc>
    <nc r="C16"/>
  </rcc>
  <rcc rId="15501" sId="10">
    <oc r="D16">
      <f>D17</f>
    </oc>
    <nc r="D16"/>
  </rcc>
  <rcc rId="15502" sId="10">
    <oc r="E16">
      <f>E17</f>
    </oc>
    <nc r="E16"/>
  </rcc>
  <rcc rId="15503" sId="10">
    <oc r="F16">
      <f>F17</f>
    </oc>
    <nc r="F16"/>
  </rcc>
  <rcc rId="15504" sId="10">
    <oc r="G16">
      <f>G17</f>
    </oc>
    <nc r="G16"/>
  </rcc>
  <rcc rId="15505" sId="10">
    <oc r="H16">
      <f>IFERROR(G16/D16*100,0)</f>
    </oc>
    <nc r="H16"/>
  </rcc>
  <rcc rId="15506" sId="10">
    <oc r="I16">
      <f>IFERROR(G16/E16*100,0)</f>
    </oc>
    <nc r="I16"/>
  </rcc>
  <rcc rId="15507" sId="10">
    <oc r="J16">
      <f>J17</f>
    </oc>
    <nc r="J16"/>
  </rcc>
  <rcc rId="15508" sId="10">
    <oc r="K16">
      <f>K17</f>
    </oc>
    <nc r="K16"/>
  </rcc>
  <rcc rId="15509" sId="10">
    <oc r="L16">
      <f>L17</f>
    </oc>
    <nc r="L16"/>
  </rcc>
  <rcc rId="15510" sId="10">
    <oc r="M16">
      <f>M17</f>
    </oc>
    <nc r="M16"/>
  </rcc>
  <rcc rId="15511" sId="10">
    <oc r="N16">
      <f>N17</f>
    </oc>
    <nc r="N16"/>
  </rcc>
  <rcc rId="15512" sId="10">
    <oc r="O16">
      <f>O17</f>
    </oc>
    <nc r="O16"/>
  </rcc>
  <rcc rId="15513" sId="10">
    <oc r="P16">
      <f>P17</f>
    </oc>
    <nc r="P16"/>
  </rcc>
  <rcc rId="15514" sId="10">
    <oc r="Q16">
      <f>Q17</f>
    </oc>
    <nc r="Q16"/>
  </rcc>
  <rcc rId="15515" sId="10">
    <oc r="R16">
      <f>R17</f>
    </oc>
    <nc r="R16"/>
  </rcc>
  <rcc rId="15516" sId="10">
    <oc r="S16">
      <f>S17</f>
    </oc>
    <nc r="S16"/>
  </rcc>
  <rcc rId="15517" sId="10">
    <oc r="T16">
      <f>T17</f>
    </oc>
    <nc r="T16"/>
  </rcc>
  <rcc rId="15518" sId="10">
    <oc r="U16">
      <f>U17</f>
    </oc>
    <nc r="U16"/>
  </rcc>
  <rcc rId="15519" sId="10">
    <oc r="V16">
      <f>V17</f>
    </oc>
    <nc r="V16"/>
  </rcc>
  <rcc rId="15520" sId="10">
    <oc r="W16">
      <f>W17</f>
    </oc>
    <nc r="W16"/>
  </rcc>
  <rcc rId="15521" sId="10">
    <oc r="X16">
      <f>X17</f>
    </oc>
    <nc r="X16"/>
  </rcc>
  <rcc rId="15522" sId="10">
    <oc r="Y16">
      <f>Y17</f>
    </oc>
    <nc r="Y16"/>
  </rcc>
  <rcc rId="15523" sId="10">
    <oc r="Z16">
      <f>Z17</f>
    </oc>
    <nc r="Z16"/>
  </rcc>
  <rcc rId="15524" sId="10">
    <oc r="AA16">
      <f>AA17</f>
    </oc>
    <nc r="AA16"/>
  </rcc>
  <rcc rId="15525" sId="10">
    <oc r="AB16">
      <f>AB17</f>
    </oc>
    <nc r="AB16"/>
  </rcc>
  <rcc rId="15526" sId="10">
    <oc r="AC16">
      <f>AC17</f>
    </oc>
    <nc r="AC16"/>
  </rcc>
  <rcc rId="15527" sId="10">
    <oc r="AD16">
      <f>AD17</f>
    </oc>
    <nc r="AD16"/>
  </rcc>
  <rcc rId="15528" sId="10">
    <oc r="AE16">
      <f>AE17</f>
    </oc>
    <nc r="AE16"/>
  </rcc>
  <rcc rId="15529" sId="10">
    <oc r="AF16">
      <f>AF17</f>
    </oc>
    <nc r="AF16"/>
  </rcc>
  <rcc rId="15530" sId="10">
    <oc r="AG16">
      <f>AG17</f>
    </oc>
    <nc r="AG16"/>
  </rcc>
  <rcc rId="15531" sId="10">
    <oc r="AH16" t="inlineStr">
      <is>
        <t>Отклонение сложилось за февраль в результате оплаты электрической энергии согласно показанию счетчиков по факту.</t>
      </is>
    </oc>
    <nc r="AH16"/>
  </rcc>
  <rcc rId="15532" sId="10">
    <oc r="C17" t="inlineStr">
      <is>
        <t>бюджет города Когалыма</t>
      </is>
    </oc>
    <nc r="C17"/>
  </rcc>
  <rcc rId="15533" sId="10">
    <oc r="D17">
      <f>SUM(J17,L17,N17,P17,R17,T17,V17,X17,Z17,AB17,AD17,AF17)</f>
    </oc>
    <nc r="D17"/>
  </rcc>
  <rcc rId="15534" sId="10">
    <oc r="E17">
      <f>J17</f>
    </oc>
    <nc r="E17"/>
  </rcc>
  <rcc rId="15535" sId="10">
    <oc r="F17">
      <f>G17</f>
    </oc>
    <nc r="F17"/>
  </rcc>
  <rcc rId="15536" sId="10">
    <oc r="G17">
      <f>SUM(K17,M17,O17,Q17,S17,U17,W17,Y17,AA17,AC17,AE17,AG17)</f>
    </oc>
    <nc r="G17"/>
  </rcc>
  <rcc rId="15537" sId="10">
    <oc r="H17">
      <f>IFERROR(G17/D17*100,0)</f>
    </oc>
    <nc r="H17"/>
  </rcc>
  <rcc rId="15538" sId="10">
    <oc r="I17">
      <f>IFERROR(G17/E17*100,0)</f>
    </oc>
    <nc r="I17"/>
  </rcc>
  <rcc rId="15539" sId="10" numFmtId="4">
    <oc r="J17">
      <v>829.63499999999999</v>
    </oc>
    <nc r="J17"/>
  </rcc>
  <rcc rId="15540" sId="10" numFmtId="4">
    <oc r="K17">
      <v>645.41700000000003</v>
    </oc>
    <nc r="K17"/>
  </rcc>
  <rcc rId="15541" sId="10" numFmtId="4">
    <oc r="L17">
      <v>723.43700000000001</v>
    </oc>
    <nc r="L17"/>
  </rcc>
  <rcc rId="15542" sId="10" numFmtId="4">
    <oc r="M17">
      <v>709.16099999999994</v>
    </oc>
    <nc r="M17"/>
  </rcc>
  <rcc rId="15543" sId="10" numFmtId="4">
    <oc r="N17">
      <v>723.43700000000001</v>
    </oc>
    <nc r="N17"/>
  </rcc>
  <rcc rId="15544" sId="10" numFmtId="4">
    <oc r="O17">
      <v>710.47900000000004</v>
    </oc>
    <nc r="O17"/>
  </rcc>
  <rcc rId="15545" sId="10" numFmtId="4">
    <oc r="P17">
      <v>723.43700000000001</v>
    </oc>
    <nc r="P17"/>
  </rcc>
  <rcc rId="15546" sId="10" numFmtId="4">
    <oc r="Q17">
      <v>710.17399999999998</v>
    </oc>
    <nc r="Q17"/>
  </rcc>
  <rcc rId="15547" sId="10" numFmtId="4">
    <oc r="R17">
      <v>723.43700000000001</v>
    </oc>
    <nc r="R17"/>
  </rcc>
  <rcc rId="15548" sId="10" numFmtId="4">
    <oc r="S17">
      <v>0</v>
    </oc>
    <nc r="S17"/>
  </rcc>
  <rcc rId="15549" sId="10" numFmtId="4">
    <oc r="T17">
      <v>723.43700000000001</v>
    </oc>
    <nc r="T17"/>
  </rcc>
  <rcc rId="15550" sId="10" numFmtId="4">
    <oc r="U17">
      <v>0</v>
    </oc>
    <nc r="U17"/>
  </rcc>
  <rcc rId="15551" sId="10" numFmtId="4">
    <oc r="V17">
      <v>723.43700000000001</v>
    </oc>
    <nc r="V17"/>
  </rcc>
  <rcc rId="15552" sId="10" numFmtId="4">
    <oc r="W17">
      <v>0</v>
    </oc>
    <nc r="W17"/>
  </rcc>
  <rcc rId="15553" sId="10" numFmtId="4">
    <oc r="X17">
      <v>723.43700000000001</v>
    </oc>
    <nc r="X17"/>
  </rcc>
  <rcc rId="15554" sId="10" numFmtId="4">
    <oc r="Y17">
      <v>0</v>
    </oc>
    <nc r="Y17"/>
  </rcc>
  <rcc rId="15555" sId="10" numFmtId="4">
    <oc r="Z17">
      <v>723.43700000000001</v>
    </oc>
    <nc r="Z17"/>
  </rcc>
  <rcc rId="15556" sId="10" numFmtId="4">
    <oc r="AA17">
      <v>0</v>
    </oc>
    <nc r="AA17"/>
  </rcc>
  <rcc rId="15557" sId="10" numFmtId="4">
    <oc r="AB17">
      <v>723.43700000000001</v>
    </oc>
    <nc r="AB17"/>
  </rcc>
  <rcc rId="15558" sId="10" numFmtId="4">
    <oc r="AC17">
      <v>0</v>
    </oc>
    <nc r="AC17"/>
  </rcc>
  <rcc rId="15559" sId="10" numFmtId="4">
    <oc r="AD17">
      <v>723.43700000000001</v>
    </oc>
    <nc r="AD17"/>
  </rcc>
  <rcc rId="15560" sId="10" numFmtId="4">
    <oc r="AE17">
      <v>0</v>
    </oc>
    <nc r="AE17"/>
  </rcc>
  <rcc rId="15561" sId="10" numFmtId="4">
    <oc r="AF17">
      <v>1921.894</v>
    </oc>
    <nc r="AF17"/>
  </rcc>
  <rcc rId="15562" sId="10" numFmtId="4">
    <oc r="AG17">
      <v>0</v>
    </oc>
    <nc r="AG17"/>
  </rcc>
  <rcc rId="15563" sId="10">
    <oc r="A18" t="inlineStr">
      <is>
        <t>1.3.</t>
      </is>
    </oc>
    <nc r="A18"/>
  </rcc>
  <rcc rId="15564" sId="10">
    <oc r="B18" t="inlineStr">
      <is>
        <t>Комплекс процессных мероприятий «Реализация отдельных государственных полномочий, предусмотренных Законом Ханты - Мансийского автономного округа - Югры от 02.03. 2009 №5 - оз «Об административных комиссиях в Ханты - Мансийском автономном округе – Югре» / Мероприятие (результат) «Обеспечена деятельность Административной комиссии»</t>
      </is>
    </oc>
    <nc r="B18"/>
  </rcc>
  <rcc rId="15565" sId="10">
    <oc r="C18" t="inlineStr">
      <is>
        <t>Всего</t>
      </is>
    </oc>
    <nc r="C18"/>
  </rcc>
  <rcc rId="15566" sId="10">
    <oc r="D18">
      <f>D19+D20</f>
    </oc>
    <nc r="D18"/>
  </rcc>
  <rcc rId="15567" sId="10">
    <oc r="E18">
      <f>E19+E20</f>
    </oc>
    <nc r="E18"/>
  </rcc>
  <rcc rId="15568" sId="10">
    <oc r="F18">
      <f>F19+F20</f>
    </oc>
    <nc r="F18"/>
  </rcc>
  <rcc rId="15569" sId="10">
    <oc r="G18">
      <f>G19+G20</f>
    </oc>
    <nc r="G18"/>
  </rcc>
  <rcc rId="15570" sId="10">
    <oc r="H18">
      <f>IFERROR(G18/D18*100,0)</f>
    </oc>
    <nc r="H18"/>
  </rcc>
  <rcc rId="15571" sId="10">
    <oc r="I18">
      <f>IFERROR(G18/E18*100,0)</f>
    </oc>
    <nc r="I18"/>
  </rcc>
  <rcc rId="15572" sId="10">
    <oc r="J18">
      <f>J19+J20</f>
    </oc>
    <nc r="J18"/>
  </rcc>
  <rcc rId="15573" sId="10">
    <oc r="K18">
      <f>K19+K20</f>
    </oc>
    <nc r="K18"/>
  </rcc>
  <rcc rId="15574" sId="10">
    <oc r="L18">
      <f>L19+L20</f>
    </oc>
    <nc r="L18"/>
  </rcc>
  <rcc rId="15575" sId="10">
    <oc r="M18">
      <f>M19+M20</f>
    </oc>
    <nc r="M18"/>
  </rcc>
  <rcc rId="15576" sId="10">
    <oc r="N18">
      <f>N19+N20</f>
    </oc>
    <nc r="N18"/>
  </rcc>
  <rcc rId="15577" sId="10">
    <oc r="O18">
      <f>O19+O20</f>
    </oc>
    <nc r="O18"/>
  </rcc>
  <rcc rId="15578" sId="10">
    <oc r="P18">
      <f>P19+P20</f>
    </oc>
    <nc r="P18"/>
  </rcc>
  <rcc rId="15579" sId="10">
    <oc r="Q18">
      <f>Q19+Q20</f>
    </oc>
    <nc r="Q18"/>
  </rcc>
  <rcc rId="15580" sId="10">
    <oc r="R18">
      <f>R19+R20</f>
    </oc>
    <nc r="R18"/>
  </rcc>
  <rcc rId="15581" sId="10">
    <oc r="S18">
      <f>S19+S20</f>
    </oc>
    <nc r="S18"/>
  </rcc>
  <rcc rId="15582" sId="10">
    <oc r="T18">
      <f>T19+T20</f>
    </oc>
    <nc r="T18"/>
  </rcc>
  <rcc rId="15583" sId="10">
    <oc r="U18">
      <f>U19+U20</f>
    </oc>
    <nc r="U18"/>
  </rcc>
  <rcc rId="15584" sId="10">
    <oc r="V18">
      <f>V19+V20</f>
    </oc>
    <nc r="V18"/>
  </rcc>
  <rcc rId="15585" sId="10">
    <oc r="W18">
      <f>W19+W20</f>
    </oc>
    <nc r="W18"/>
  </rcc>
  <rcc rId="15586" sId="10">
    <oc r="X18">
      <f>X19+X20</f>
    </oc>
    <nc r="X18"/>
  </rcc>
  <rcc rId="15587" sId="10">
    <oc r="Y18">
      <f>Y19+Y20</f>
    </oc>
    <nc r="Y18"/>
  </rcc>
  <rcc rId="15588" sId="10">
    <oc r="Z18">
      <f>Z19+Z20</f>
    </oc>
    <nc r="Z18"/>
  </rcc>
  <rcc rId="15589" sId="10">
    <oc r="AA18">
      <f>AA19+AA20</f>
    </oc>
    <nc r="AA18"/>
  </rcc>
  <rcc rId="15590" sId="10">
    <oc r="AB18">
      <f>AB19+AB20</f>
    </oc>
    <nc r="AB18"/>
  </rcc>
  <rcc rId="15591" sId="10">
    <oc r="AC18">
      <f>AC19+AC20</f>
    </oc>
    <nc r="AC18"/>
  </rcc>
  <rcc rId="15592" sId="10">
    <oc r="AD18">
      <f>AD19+AD20</f>
    </oc>
    <nc r="AD18"/>
  </rcc>
  <rcc rId="15593" sId="10">
    <oc r="AE18">
      <f>AE19+AE20</f>
    </oc>
    <nc r="AE18"/>
  </rcc>
  <rcc rId="15594" sId="10">
    <oc r="AF18">
      <f>AF19+AF20</f>
    </oc>
    <nc r="AF18"/>
  </rcc>
  <rcc rId="15595" sId="10">
    <oc r="AG18">
      <f>AG19+AG20</f>
    </oc>
    <nc r="AG18"/>
  </rcc>
  <rcc rId="15596" sId="10">
    <oc r="C19" t="inlineStr">
      <is>
        <t>бюджет автономного округа</t>
      </is>
    </oc>
    <nc r="C19"/>
  </rcc>
  <rcc rId="15597" sId="10">
    <oc r="D19">
      <f>SUM(J19,L19,N19,P19,R19,T19,V19,X19,Z19,AB19,AD19,AF19)</f>
    </oc>
    <nc r="D19"/>
  </rcc>
  <rcc rId="15598" sId="10">
    <oc r="E19">
      <f>J19</f>
    </oc>
    <nc r="E19"/>
  </rcc>
  <rcc rId="15599" sId="10">
    <oc r="F19">
      <f>G19</f>
    </oc>
    <nc r="F19"/>
  </rcc>
  <rcc rId="15600" sId="10">
    <oc r="G19">
      <f>SUM(K19,M19,O19,Q19,S19,U19,W19,Y19,AA19,AC19,AE19,AG19)</f>
    </oc>
    <nc r="G19"/>
  </rcc>
  <rcc rId="15601" sId="10">
    <oc r="H19">
      <f>IFERROR(G19/D19*100,0)</f>
    </oc>
    <nc r="H19"/>
  </rcc>
  <rcc rId="15602" sId="10">
    <oc r="I19">
      <f>IFERROR(G19/E19*100,0)</f>
    </oc>
    <nc r="I19"/>
  </rcc>
  <rcc rId="15603" sId="10" numFmtId="4">
    <oc r="J19">
      <v>248.60900000000001</v>
    </oc>
    <nc r="J19"/>
  </rcc>
  <rcc rId="15604" sId="10" numFmtId="4">
    <oc r="K19">
      <v>140.70500000000001</v>
    </oc>
    <nc r="K19"/>
  </rcc>
  <rcc rId="15605" sId="10" numFmtId="4">
    <oc r="L19">
      <v>180.916</v>
    </oc>
    <nc r="L19"/>
  </rcc>
  <rcc rId="15606" sId="10" numFmtId="4">
    <oc r="M19">
      <v>206.376</v>
    </oc>
    <nc r="M19"/>
  </rcc>
  <rcc rId="15607" sId="10" numFmtId="4">
    <oc r="N19">
      <v>208.024</v>
    </oc>
    <nc r="N19"/>
  </rcc>
  <rcc rId="15608" sId="10" numFmtId="4">
    <oc r="O19">
      <v>0</v>
    </oc>
    <nc r="O19"/>
  </rcc>
  <rcc rId="15609" sId="10" numFmtId="4">
    <oc r="P19">
      <v>161.57499999999999</v>
    </oc>
    <nc r="P19"/>
  </rcc>
  <rcc rId="15610" sId="10" numFmtId="4">
    <oc r="Q19">
      <v>197.57</v>
    </oc>
    <nc r="Q19"/>
  </rcc>
  <rcc rId="15611" sId="10" numFmtId="4">
    <oc r="R19">
      <v>151.97900000000001</v>
    </oc>
    <nc r="R19"/>
  </rcc>
  <rcc rId="15612" sId="10" numFmtId="4">
    <oc r="S19">
      <v>0</v>
    </oc>
    <nc r="S19"/>
  </rcc>
  <rcc rId="15613" sId="10" numFmtId="4">
    <oc r="T19">
      <v>323.03500000000003</v>
    </oc>
    <nc r="T19"/>
  </rcc>
  <rcc rId="15614" sId="10" numFmtId="4">
    <oc r="U19">
      <v>0</v>
    </oc>
    <nc r="U19"/>
  </rcc>
  <rcc rId="15615" sId="10" numFmtId="4">
    <oc r="V19">
      <v>237.81200000000001</v>
    </oc>
    <nc r="V19"/>
  </rcc>
  <rcc rId="15616" sId="10" numFmtId="4">
    <oc r="W19">
      <v>0</v>
    </oc>
    <nc r="W19"/>
  </rcc>
  <rcc rId="15617" sId="10" numFmtId="4">
    <oc r="X19">
      <v>151.97800000000001</v>
    </oc>
    <nc r="X19"/>
  </rcc>
  <rcc rId="15618" sId="10" numFmtId="4">
    <oc r="Y19">
      <v>0</v>
    </oc>
    <nc r="Y19"/>
  </rcc>
  <rcc rId="15619" sId="10" numFmtId="4">
    <oc r="Z19">
      <v>151.97800000000001</v>
    </oc>
    <nc r="Z19"/>
  </rcc>
  <rcc rId="15620" sId="10" numFmtId="4">
    <oc r="AA19">
      <v>0</v>
    </oc>
    <nc r="AA19"/>
  </rcc>
  <rcc rId="15621" sId="10" numFmtId="4">
    <oc r="AB19">
      <v>156.15299999999999</v>
    </oc>
    <nc r="AB19"/>
  </rcc>
  <rcc rId="15622" sId="10" numFmtId="4">
    <oc r="AC19">
      <v>0</v>
    </oc>
    <nc r="AC19"/>
  </rcc>
  <rcc rId="15623" sId="10" numFmtId="4">
    <oc r="AD19">
      <v>151.97800000000001</v>
    </oc>
    <nc r="AD19"/>
  </rcc>
  <rcc rId="15624" sId="10" numFmtId="4">
    <oc r="AE19">
      <v>0</v>
    </oc>
    <nc r="AE19"/>
  </rcc>
  <rcc rId="15625" sId="10" numFmtId="4">
    <oc r="AF19">
      <v>246.364</v>
    </oc>
    <nc r="AF19"/>
  </rcc>
  <rcc rId="15626" sId="10" numFmtId="4">
    <oc r="AG19">
      <v>0</v>
    </oc>
    <nc r="AG19"/>
  </rcc>
  <rcc rId="15627" sId="10">
    <oc r="C20" t="inlineStr">
      <is>
        <t>бюджет города Когалыма</t>
      </is>
    </oc>
    <nc r="C20"/>
  </rcc>
  <rcc rId="15628" sId="10">
    <oc r="D20">
      <f>SUM(J20,L20,N20,P20,R20,T20,V20,X20,Z20,AB20,AD20,AF20)</f>
    </oc>
    <nc r="D20"/>
  </rcc>
  <rcc rId="15629" sId="10">
    <oc r="E20">
      <f>J20</f>
    </oc>
    <nc r="E20"/>
  </rcc>
  <rcc rId="15630" sId="10">
    <oc r="F20">
      <f>G20</f>
    </oc>
    <nc r="F20"/>
  </rcc>
  <rcc rId="15631" sId="10">
    <oc r="G20">
      <f>SUM(K20,M20,O20,Q20,S20,U20,W20,Y20,AA20,AC20,AE20,AG20)</f>
    </oc>
    <nc r="G20"/>
  </rcc>
  <rcc rId="15632" sId="10">
    <oc r="H20">
      <f>IFERROR(G20/D20*100,0)</f>
    </oc>
    <nc r="H20"/>
  </rcc>
  <rcc rId="15633" sId="10">
    <oc r="I20">
      <f>IFERROR(G20/E20*100,0)</f>
    </oc>
    <nc r="I20"/>
  </rcc>
  <rcc rId="15634" sId="10" numFmtId="4">
    <oc r="J20">
      <v>5.5279999999999996</v>
    </oc>
    <nc r="J20"/>
  </rcc>
  <rcc rId="15635" sId="10" numFmtId="4">
    <oc r="K20">
      <v>5.5270000000000001</v>
    </oc>
    <nc r="K20"/>
  </rcc>
  <rcc rId="15636" sId="10" numFmtId="4">
    <oc r="L20">
      <v>0</v>
    </oc>
    <nc r="L20"/>
  </rcc>
  <rcc rId="15637" sId="10" numFmtId="4">
    <oc r="M20">
      <v>0.55000000000000004</v>
    </oc>
    <nc r="M20"/>
  </rcc>
  <rcc rId="15638" sId="10" numFmtId="4">
    <oc r="N20">
      <v>0</v>
    </oc>
    <nc r="N20"/>
  </rcc>
  <rcc rId="15639" sId="10" numFmtId="4">
    <oc r="O20">
      <v>0</v>
    </oc>
    <nc r="O20"/>
  </rcc>
  <rcc rId="15640" sId="10" numFmtId="4">
    <oc r="P20">
      <v>7.3579999999999997</v>
    </oc>
    <nc r="P20"/>
  </rcc>
  <rcc rId="15641" sId="10" numFmtId="4">
    <oc r="Q20">
      <v>6.8630000000000004</v>
    </oc>
    <nc r="Q20"/>
  </rcc>
  <rcc rId="15642" sId="10" numFmtId="4">
    <oc r="R20">
      <v>0</v>
    </oc>
    <nc r="R20"/>
  </rcc>
  <rcc rId="15643" sId="10" numFmtId="4">
    <oc r="S20">
      <v>0</v>
    </oc>
    <nc r="S20"/>
  </rcc>
  <rcc rId="15644" sId="10" numFmtId="4">
    <oc r="T20">
      <v>56.4</v>
    </oc>
    <nc r="T20"/>
  </rcc>
  <rcc rId="15645" sId="10" numFmtId="4">
    <oc r="U20">
      <v>0</v>
    </oc>
    <nc r="U20"/>
  </rcc>
  <rcc rId="15646" sId="10" numFmtId="4">
    <oc r="V20">
      <v>35.758000000000003</v>
    </oc>
    <nc r="V20"/>
  </rcc>
  <rcc rId="15647" sId="10" numFmtId="4">
    <oc r="W20">
      <v>0</v>
    </oc>
    <nc r="W20"/>
  </rcc>
  <rcc rId="15648" sId="10" numFmtId="4">
    <oc r="X20">
      <v>0</v>
    </oc>
    <nc r="X20"/>
  </rcc>
  <rcc rId="15649" sId="10" numFmtId="4">
    <oc r="Y20">
      <v>0</v>
    </oc>
    <nc r="Y20"/>
  </rcc>
  <rcc rId="15650" sId="10" numFmtId="4">
    <oc r="Z20">
      <v>0</v>
    </oc>
    <nc r="Z20"/>
  </rcc>
  <rcc rId="15651" sId="10" numFmtId="4">
    <oc r="AA20">
      <v>0</v>
    </oc>
    <nc r="AA20"/>
  </rcc>
  <rcc rId="15652" sId="10" numFmtId="4">
    <oc r="AB20">
      <v>7.3579999999999997</v>
    </oc>
    <nc r="AB20"/>
  </rcc>
  <rcc rId="15653" sId="10" numFmtId="4">
    <oc r="AC20">
      <v>0</v>
    </oc>
    <nc r="AC20"/>
  </rcc>
  <rcc rId="15654" sId="10" numFmtId="4">
    <oc r="AD20">
      <v>0</v>
    </oc>
    <nc r="AD20"/>
  </rcc>
  <rcc rId="15655" sId="10" numFmtId="4">
    <oc r="AE20">
      <v>0</v>
    </oc>
    <nc r="AE20"/>
  </rcc>
  <rcc rId="15656" sId="10" numFmtId="4">
    <oc r="AF20">
      <v>0</v>
    </oc>
    <nc r="AF20"/>
  </rcc>
  <rcc rId="15657" sId="10" numFmtId="4">
    <oc r="AG20">
      <v>0</v>
    </oc>
    <nc r="AG20"/>
  </rcc>
  <rcc rId="15658" sId="10">
    <oc r="A21" t="inlineStr">
      <is>
        <t>1.4.</t>
      </is>
    </oc>
    <nc r="A21"/>
  </rcc>
  <rcc rId="15659" sId="10">
    <oc r="B21" t="inlineStr">
      <is>
        <t>Комплекс процессных мероприятий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 Мероприятие (результат) «Осуществлены государственные полномочия по составлению (изменению и дополнению) списков кандидатов в присяжные заседатели федеральных судов общей юрисдикции»</t>
      </is>
    </oc>
    <nc r="B21"/>
  </rcc>
  <rcc rId="15660" sId="10">
    <oc r="C21" t="inlineStr">
      <is>
        <t>Всего</t>
      </is>
    </oc>
    <nc r="C21"/>
  </rcc>
  <rcc rId="15661" sId="10">
    <oc r="D21">
      <f>D22</f>
    </oc>
    <nc r="D21"/>
  </rcc>
  <rcc rId="15662" sId="10">
    <oc r="E21">
      <f>E22</f>
    </oc>
    <nc r="E21"/>
  </rcc>
  <rcc rId="15663" sId="10">
    <oc r="F21">
      <f>F22</f>
    </oc>
    <nc r="F21"/>
  </rcc>
  <rcc rId="15664" sId="10">
    <oc r="G21">
      <f>G22</f>
    </oc>
    <nc r="G21"/>
  </rcc>
  <rcc rId="15665" sId="10">
    <oc r="H21">
      <f>IFERROR(G21/D21*100,0)</f>
    </oc>
    <nc r="H21"/>
  </rcc>
  <rcc rId="15666" sId="10">
    <oc r="I21">
      <f>IFERROR(G21/E21*100,0)</f>
    </oc>
    <nc r="I21"/>
  </rcc>
  <rcc rId="15667" sId="10">
    <oc r="J21">
      <f>J22</f>
    </oc>
    <nc r="J21"/>
  </rcc>
  <rcc rId="15668" sId="10">
    <oc r="K21">
      <f>K22</f>
    </oc>
    <nc r="K21"/>
  </rcc>
  <rcc rId="15669" sId="10">
    <oc r="L21">
      <f>L22</f>
    </oc>
    <nc r="L21"/>
  </rcc>
  <rcc rId="15670" sId="10">
    <oc r="M21">
      <f>M22</f>
    </oc>
    <nc r="M21"/>
  </rcc>
  <rcc rId="15671" sId="10">
    <oc r="N21">
      <f>N22</f>
    </oc>
    <nc r="N21"/>
  </rcc>
  <rcc rId="15672" sId="10">
    <oc r="O21">
      <f>O22</f>
    </oc>
    <nc r="O21"/>
  </rcc>
  <rcc rId="15673" sId="10">
    <oc r="P21">
      <f>P22</f>
    </oc>
    <nc r="P21"/>
  </rcc>
  <rcc rId="15674" sId="10">
    <oc r="Q21">
      <f>Q22</f>
    </oc>
    <nc r="Q21"/>
  </rcc>
  <rcc rId="15675" sId="10">
    <oc r="R21">
      <f>R22</f>
    </oc>
    <nc r="R21"/>
  </rcc>
  <rcc rId="15676" sId="10">
    <oc r="S21">
      <f>S22</f>
    </oc>
    <nc r="S21"/>
  </rcc>
  <rcc rId="15677" sId="10">
    <oc r="T21">
      <f>T22</f>
    </oc>
    <nc r="T21"/>
  </rcc>
  <rcc rId="15678" sId="10">
    <oc r="U21">
      <f>U22</f>
    </oc>
    <nc r="U21"/>
  </rcc>
  <rcc rId="15679" sId="10">
    <oc r="V21">
      <f>V22</f>
    </oc>
    <nc r="V21"/>
  </rcc>
  <rcc rId="15680" sId="10">
    <oc r="W21">
      <f>W22</f>
    </oc>
    <nc r="W21"/>
  </rcc>
  <rcc rId="15681" sId="10">
    <oc r="X21">
      <f>X22</f>
    </oc>
    <nc r="X21"/>
  </rcc>
  <rcc rId="15682" sId="10">
    <oc r="Y21">
      <f>Y22</f>
    </oc>
    <nc r="Y21"/>
  </rcc>
  <rcc rId="15683" sId="10">
    <oc r="Z21">
      <f>Z22</f>
    </oc>
    <nc r="Z21"/>
  </rcc>
  <rcc rId="15684" sId="10">
    <oc r="AA21">
      <f>AA22</f>
    </oc>
    <nc r="AA21"/>
  </rcc>
  <rcc rId="15685" sId="10">
    <oc r="AB21">
      <f>AB22</f>
    </oc>
    <nc r="AB21"/>
  </rcc>
  <rcc rId="15686" sId="10">
    <oc r="AC21">
      <f>AC22</f>
    </oc>
    <nc r="AC21"/>
  </rcc>
  <rcc rId="15687" sId="10">
    <oc r="AD21">
      <f>AD22</f>
    </oc>
    <nc r="AD21"/>
  </rcc>
  <rcc rId="15688" sId="10">
    <oc r="AE21">
      <f>AE22</f>
    </oc>
    <nc r="AE21"/>
  </rcc>
  <rcc rId="15689" sId="10">
    <oc r="AF21">
      <f>AF22</f>
    </oc>
    <nc r="AF21"/>
  </rcc>
  <rcc rId="15690" sId="10">
    <oc r="AG21">
      <f>AG22</f>
    </oc>
    <nc r="AG21"/>
  </rcc>
  <rcc rId="15691" sId="10">
    <oc r="C22" t="inlineStr">
      <is>
        <t>федеральный бюджет</t>
      </is>
    </oc>
    <nc r="C22"/>
  </rcc>
  <rcc rId="15692" sId="10">
    <oc r="D22">
      <f>SUM(J22,L22,N22,P22,R22,T22,V22,X22,Z22,AB22,AD22,AF22)</f>
    </oc>
    <nc r="D22"/>
  </rcc>
  <rcc rId="15693" sId="10">
    <oc r="E22">
      <f>J22</f>
    </oc>
    <nc r="E22"/>
  </rcc>
  <rcc rId="15694" sId="10">
    <oc r="F22">
      <f>G22</f>
    </oc>
    <nc r="F22"/>
  </rcc>
  <rcc rId="15695" sId="10">
    <oc r="G22">
      <f>SUM(K22,M22,O22,Q22,S22,U22,W22,Y22,AA22,AC22,AE22,AG22)</f>
    </oc>
    <nc r="G22"/>
  </rcc>
  <rcc rId="15696" sId="10">
    <oc r="H22">
      <f>IFERROR(G22/D22*100,0)</f>
    </oc>
    <nc r="H22"/>
  </rcc>
  <rcc rId="15697" sId="10">
    <oc r="I22">
      <f>IFERROR(G22/E22*100,0)</f>
    </oc>
    <nc r="I22"/>
  </rcc>
  <rcc rId="15698" sId="10" numFmtId="4">
    <oc r="J22">
      <v>0</v>
    </oc>
    <nc r="J22"/>
  </rcc>
  <rcc rId="15699" sId="10" numFmtId="4">
    <oc r="K22">
      <v>0</v>
    </oc>
    <nc r="K22"/>
  </rcc>
  <rcc rId="15700" sId="10" numFmtId="4">
    <oc r="L22">
      <v>0</v>
    </oc>
    <nc r="L22"/>
  </rcc>
  <rcc rId="15701" sId="10" numFmtId="4">
    <oc r="M22">
      <v>0</v>
    </oc>
    <nc r="M22"/>
  </rcc>
  <rcc rId="15702" sId="10" numFmtId="4">
    <oc r="N22">
      <v>0</v>
    </oc>
    <nc r="N22"/>
  </rcc>
  <rcc rId="15703" sId="10" numFmtId="4">
    <oc r="O22">
      <v>0</v>
    </oc>
    <nc r="O22"/>
  </rcc>
  <rcc rId="15704" sId="10" numFmtId="4">
    <oc r="P22">
      <v>1.8</v>
    </oc>
    <nc r="P22"/>
  </rcc>
  <rcc rId="15705" sId="10" numFmtId="4">
    <oc r="Q22">
      <v>1.8</v>
    </oc>
    <nc r="Q22"/>
  </rcc>
  <rcc rId="15706" sId="10" numFmtId="4">
    <oc r="R22">
      <v>0</v>
    </oc>
    <nc r="R22"/>
  </rcc>
  <rcc rId="15707" sId="10" numFmtId="4">
    <oc r="S22">
      <v>0</v>
    </oc>
    <nc r="S22"/>
  </rcc>
  <rcc rId="15708" sId="10" numFmtId="4">
    <oc r="T22">
      <v>0</v>
    </oc>
    <nc r="T22"/>
  </rcc>
  <rcc rId="15709" sId="10" numFmtId="4">
    <oc r="U22">
      <v>0</v>
    </oc>
    <nc r="U22"/>
  </rcc>
  <rcc rId="15710" sId="10" numFmtId="4">
    <oc r="V22">
      <v>0</v>
    </oc>
    <nc r="V22"/>
  </rcc>
  <rcc rId="15711" sId="10" numFmtId="4">
    <oc r="W22">
      <v>0</v>
    </oc>
    <nc r="W22"/>
  </rcc>
  <rcc rId="15712" sId="10" numFmtId="4">
    <oc r="X22">
      <v>0</v>
    </oc>
    <nc r="X22"/>
  </rcc>
  <rcc rId="15713" sId="10" numFmtId="4">
    <oc r="Y22">
      <v>0</v>
    </oc>
    <nc r="Y22"/>
  </rcc>
  <rcc rId="15714" sId="10" numFmtId="4">
    <oc r="Z22">
      <v>0</v>
    </oc>
    <nc r="Z22"/>
  </rcc>
  <rcc rId="15715" sId="10" numFmtId="4">
    <oc r="AA22">
      <v>0</v>
    </oc>
    <nc r="AA22"/>
  </rcc>
  <rcc rId="15716" sId="10" numFmtId="4">
    <oc r="AB22">
      <v>2.8</v>
    </oc>
    <nc r="AB22"/>
  </rcc>
  <rcc rId="15717" sId="10" numFmtId="4">
    <oc r="AC22">
      <v>0</v>
    </oc>
    <nc r="AC22"/>
  </rcc>
  <rcc rId="15718" sId="10" numFmtId="4">
    <oc r="AD22">
      <v>0</v>
    </oc>
    <nc r="AD22"/>
  </rcc>
  <rcc rId="15719" sId="10" numFmtId="4">
    <oc r="AE22">
      <v>0</v>
    </oc>
    <nc r="AE22"/>
  </rcc>
  <rcc rId="15720" sId="10" numFmtId="4">
    <oc r="AF22">
      <v>0</v>
    </oc>
    <nc r="AF22"/>
  </rcc>
  <rcc rId="15721" sId="10" numFmtId="4">
    <oc r="AG22">
      <v>0</v>
    </oc>
    <nc r="AG22"/>
  </rcc>
  <rcc rId="15722" sId="10">
    <oc r="A23" t="inlineStr">
      <is>
        <t>1.5.</t>
      </is>
    </oc>
    <nc r="A23"/>
  </rcc>
  <rcc rId="15723" sId="10">
    <oc r="B23" t="inlineStr">
      <is>
        <t>Комплекс процессных мероприятий «Информационное обеспечение профилактической работы, осуществление работы по организации  правового просвещения граждан, формирование у населения правового сознания,  уважения к закону» / Мероприятие (результат) «Обеспечено проведение  информационной профилактической работы по правовому просвещению граждан, с целью  формирования  у населения правового сознания и уважения к закону»</t>
      </is>
    </oc>
    <nc r="B23"/>
  </rcc>
  <rcc rId="15724" sId="10">
    <oc r="C23" t="inlineStr">
      <is>
        <t>Всего</t>
      </is>
    </oc>
    <nc r="C23"/>
  </rcc>
  <rcc rId="15725" sId="10">
    <oc r="D23">
      <f>D24</f>
    </oc>
    <nc r="D23"/>
  </rcc>
  <rcc rId="15726" sId="10">
    <oc r="E23">
      <f>E24</f>
    </oc>
    <nc r="E23"/>
  </rcc>
  <rcc rId="15727" sId="10">
    <oc r="F23">
      <f>F24</f>
    </oc>
    <nc r="F23"/>
  </rcc>
  <rcc rId="15728" sId="10">
    <oc r="G23">
      <f>G24</f>
    </oc>
    <nc r="G23"/>
  </rcc>
  <rcc rId="15729" sId="10">
    <oc r="H23">
      <f>IFERROR(G23/D23*100,0)</f>
    </oc>
    <nc r="H23"/>
  </rcc>
  <rcc rId="15730" sId="10">
    <oc r="I23">
      <f>IFERROR(G23/E23*100,0)</f>
    </oc>
    <nc r="I23"/>
  </rcc>
  <rcc rId="15731" sId="10">
    <oc r="J23">
      <f>J24</f>
    </oc>
    <nc r="J23"/>
  </rcc>
  <rcc rId="15732" sId="10">
    <oc r="K23">
      <f>K24</f>
    </oc>
    <nc r="K23"/>
  </rcc>
  <rcc rId="15733" sId="10">
    <oc r="L23">
      <f>L24</f>
    </oc>
    <nc r="L23"/>
  </rcc>
  <rcc rId="15734" sId="10">
    <oc r="M23">
      <f>M24</f>
    </oc>
    <nc r="M23"/>
  </rcc>
  <rcc rId="15735" sId="10">
    <oc r="N23">
      <f>N24</f>
    </oc>
    <nc r="N23"/>
  </rcc>
  <rcc rId="15736" sId="10">
    <oc r="O23">
      <f>O24</f>
    </oc>
    <nc r="O23"/>
  </rcc>
  <rcc rId="15737" sId="10">
    <oc r="P23">
      <f>P24</f>
    </oc>
    <nc r="P23"/>
  </rcc>
  <rcc rId="15738" sId="10">
    <oc r="Q23">
      <f>Q24</f>
    </oc>
    <nc r="Q23"/>
  </rcc>
  <rcc rId="15739" sId="10">
    <oc r="R23">
      <f>R24</f>
    </oc>
    <nc r="R23"/>
  </rcc>
  <rcc rId="15740" sId="10">
    <oc r="S23">
      <f>S24</f>
    </oc>
    <nc r="S23"/>
  </rcc>
  <rcc rId="15741" sId="10">
    <oc r="T23">
      <f>T24</f>
    </oc>
    <nc r="T23"/>
  </rcc>
  <rcc rId="15742" sId="10">
    <oc r="U23">
      <f>U24</f>
    </oc>
    <nc r="U23"/>
  </rcc>
  <rcc rId="15743" sId="10">
    <oc r="V23">
      <f>V24</f>
    </oc>
    <nc r="V23"/>
  </rcc>
  <rcc rId="15744" sId="10">
    <oc r="W23">
      <f>W24</f>
    </oc>
    <nc r="W23"/>
  </rcc>
  <rcc rId="15745" sId="10">
    <oc r="X23">
      <f>X24</f>
    </oc>
    <nc r="X23"/>
  </rcc>
  <rcc rId="15746" sId="10">
    <oc r="Y23">
      <f>Y24</f>
    </oc>
    <nc r="Y23"/>
  </rcc>
  <rcc rId="15747" sId="10">
    <oc r="Z23">
      <f>Z24</f>
    </oc>
    <nc r="Z23"/>
  </rcc>
  <rcc rId="15748" sId="10">
    <oc r="AA23">
      <f>AA24</f>
    </oc>
    <nc r="AA23"/>
  </rcc>
  <rcc rId="15749" sId="10">
    <oc r="AB23">
      <f>AB24</f>
    </oc>
    <nc r="AB23"/>
  </rcc>
  <rcc rId="15750" sId="10">
    <oc r="AC23">
      <f>AC24</f>
    </oc>
    <nc r="AC23"/>
  </rcc>
  <rcc rId="15751" sId="10">
    <oc r="AD23">
      <f>AD24</f>
    </oc>
    <nc r="AD23"/>
  </rcc>
  <rcc rId="15752" sId="10">
    <oc r="AE23">
      <f>AE24</f>
    </oc>
    <nc r="AE23"/>
  </rcc>
  <rcc rId="15753" sId="10">
    <oc r="AF23">
      <f>AF24</f>
    </oc>
    <nc r="AF23"/>
  </rcc>
  <rcc rId="15754" sId="10">
    <oc r="AG23">
      <f>AG24</f>
    </oc>
    <nc r="AG23"/>
  </rcc>
  <rcc rId="15755" sId="10">
    <oc r="C24" t="inlineStr">
      <is>
        <t>бюджет города Когалыма</t>
      </is>
    </oc>
    <nc r="C24"/>
  </rcc>
  <rcc rId="15756" sId="10">
    <oc r="D24">
      <f>SUM(J24,L24,N24,P24,R24,T24,V24,X24,Z24,AB24,AD24,AF24)</f>
    </oc>
    <nc r="D24"/>
  </rcc>
  <rcc rId="15757" sId="10">
    <oc r="E24">
      <f>J24</f>
    </oc>
    <nc r="E24"/>
  </rcc>
  <rcc rId="15758" sId="10">
    <oc r="F24">
      <f>G24</f>
    </oc>
    <nc r="F24"/>
  </rcc>
  <rcc rId="15759" sId="10">
    <oc r="G24">
      <f>SUM(K24,M24,O24,Q24,S24,U24,W24,Y24,AA24,AC24,AE24,AG24)</f>
    </oc>
    <nc r="G24"/>
  </rcc>
  <rcc rId="15760" sId="10">
    <oc r="H24">
      <f>IFERROR(G24/D24*100,0)</f>
    </oc>
    <nc r="H24"/>
  </rcc>
  <rcc rId="15761" sId="10">
    <oc r="I24">
      <f>IFERROR(G24/E24*100,0)</f>
    </oc>
    <nc r="I24"/>
  </rcc>
  <rcc rId="15762" sId="10" numFmtId="4">
    <oc r="J24">
      <v>0</v>
    </oc>
    <nc r="J24"/>
  </rcc>
  <rcc rId="15763" sId="10" numFmtId="4">
    <oc r="K24">
      <v>0</v>
    </oc>
    <nc r="K24"/>
  </rcc>
  <rcc rId="15764" sId="10" numFmtId="4">
    <oc r="L24">
      <v>8.3520000000000003</v>
    </oc>
    <nc r="L24"/>
  </rcc>
  <rcc rId="15765" sId="10" numFmtId="4">
    <oc r="M24">
      <v>886.77800000000002</v>
    </oc>
    <nc r="M24"/>
  </rcc>
  <rcc rId="15766" sId="10" numFmtId="4">
    <oc r="N24">
      <v>8.3520000000000003</v>
    </oc>
    <nc r="N24"/>
  </rcc>
  <rcc rId="15767" sId="10" numFmtId="4">
    <oc r="O24">
      <v>8.3520000000000003</v>
    </oc>
    <nc r="O24"/>
  </rcc>
  <rcc rId="15768" sId="10" numFmtId="4">
    <oc r="P24">
      <v>8.3520000000000003</v>
    </oc>
    <nc r="P24"/>
  </rcc>
  <rcc rId="15769" sId="10" numFmtId="4">
    <oc r="Q24">
      <v>8.35</v>
    </oc>
    <nc r="Q24"/>
  </rcc>
  <rcc rId="15770" sId="10" numFmtId="4">
    <oc r="R24">
      <v>8.3520000000000003</v>
    </oc>
    <nc r="R24"/>
  </rcc>
  <rcc rId="15771" sId="10" numFmtId="4">
    <oc r="S24">
      <v>0</v>
    </oc>
    <nc r="S24"/>
  </rcc>
  <rcc rId="15772" sId="10" numFmtId="4">
    <oc r="T24">
      <v>8.3520000000000003</v>
    </oc>
    <nc r="T24"/>
  </rcc>
  <rcc rId="15773" sId="10" numFmtId="4">
    <oc r="U24">
      <v>0</v>
    </oc>
    <nc r="U24"/>
  </rcc>
  <rcc rId="15774" sId="10" numFmtId="4">
    <oc r="V24">
      <v>8.3520000000000003</v>
    </oc>
    <nc r="V24"/>
  </rcc>
  <rcc rId="15775" sId="10" numFmtId="4">
    <oc r="W24">
      <v>0</v>
    </oc>
    <nc r="W24"/>
  </rcc>
  <rcc rId="15776" sId="10" numFmtId="4">
    <oc r="X24">
      <v>8.3520000000000003</v>
    </oc>
    <nc r="X24"/>
  </rcc>
  <rcc rId="15777" sId="10" numFmtId="4">
    <oc r="Y24">
      <v>0</v>
    </oc>
    <nc r="Y24"/>
  </rcc>
  <rcc rId="15778" sId="10" numFmtId="4">
    <oc r="Z24">
      <v>8.3520000000000003</v>
    </oc>
    <nc r="Z24"/>
  </rcc>
  <rcc rId="15779" sId="10" numFmtId="4">
    <oc r="AA24">
      <v>0</v>
    </oc>
    <nc r="AA24"/>
  </rcc>
  <rcc rId="15780" sId="10" numFmtId="4">
    <oc r="AB24">
      <v>191.452</v>
    </oc>
    <nc r="AB24"/>
  </rcc>
  <rcc rId="15781" sId="10" numFmtId="4">
    <oc r="AC24">
      <v>0</v>
    </oc>
    <nc r="AC24"/>
  </rcc>
  <rcc rId="15782" sId="10" numFmtId="4">
    <oc r="AD24">
      <v>4.2320000000000002</v>
    </oc>
    <nc r="AD24"/>
  </rcc>
  <rcc rId="15783" sId="10" numFmtId="4">
    <oc r="AE24">
      <v>0</v>
    </oc>
    <nc r="AE24"/>
  </rcc>
  <rcc rId="15784" sId="10" numFmtId="4">
    <oc r="AF24">
      <v>0</v>
    </oc>
    <nc r="AF24"/>
  </rcc>
  <rcc rId="15785" sId="10" numFmtId="4">
    <oc r="AG24">
      <v>0</v>
    </oc>
    <nc r="AG24"/>
  </rcc>
  <rcc rId="15786" sId="10">
    <oc r="A25" t="inlineStr">
      <is>
        <t>1.6.</t>
      </is>
    </oc>
    <nc r="A25"/>
  </rcc>
  <rcc rId="15787" sId="10">
    <oc r="B25" t="inlineStr">
      <is>
        <t>Комплекс процессных мероприятий «Организация и проведение профилактических мероприятий в сфере безопасности дорожного движения» / Мероприятие (результат) «Организованы мероприятия в сфере профилактики безопасности дорожного движения»</t>
      </is>
    </oc>
    <nc r="B25"/>
  </rcc>
  <rcc rId="15788" sId="10">
    <oc r="C25" t="inlineStr">
      <is>
        <t>Всего</t>
      </is>
    </oc>
    <nc r="C25"/>
  </rcc>
  <rcc rId="15789" sId="10">
    <oc r="D25">
      <f>D26</f>
    </oc>
    <nc r="D25"/>
  </rcc>
  <rcc rId="15790" sId="10">
    <oc r="E25">
      <f>E26</f>
    </oc>
    <nc r="E25"/>
  </rcc>
  <rcc rId="15791" sId="10">
    <oc r="F25">
      <f>F26</f>
    </oc>
    <nc r="F25"/>
  </rcc>
  <rcc rId="15792" sId="10">
    <oc r="G25">
      <f>G26</f>
    </oc>
    <nc r="G25"/>
  </rcc>
  <rcc rId="15793" sId="10">
    <oc r="H25">
      <f>IFERROR(G25/D25*100,0)</f>
    </oc>
    <nc r="H25"/>
  </rcc>
  <rcc rId="15794" sId="10">
    <oc r="I25">
      <f>IFERROR(G25/E25*100,0)</f>
    </oc>
    <nc r="I25"/>
  </rcc>
  <rcc rId="15795" sId="10">
    <oc r="J25">
      <f>J26</f>
    </oc>
    <nc r="J25"/>
  </rcc>
  <rcc rId="15796" sId="10">
    <oc r="K25">
      <f>K26</f>
    </oc>
    <nc r="K25"/>
  </rcc>
  <rcc rId="15797" sId="10">
    <oc r="L25">
      <f>L26</f>
    </oc>
    <nc r="L25"/>
  </rcc>
  <rcc rId="15798" sId="10">
    <oc r="M25">
      <f>M26</f>
    </oc>
    <nc r="M25"/>
  </rcc>
  <rcc rId="15799" sId="10">
    <oc r="N25">
      <f>N26</f>
    </oc>
    <nc r="N25"/>
  </rcc>
  <rcc rId="15800" sId="10">
    <oc r="O25">
      <f>O26</f>
    </oc>
    <nc r="O25"/>
  </rcc>
  <rcc rId="15801" sId="10">
    <oc r="P25">
      <f>P26</f>
    </oc>
    <nc r="P25"/>
  </rcc>
  <rcc rId="15802" sId="10">
    <oc r="Q25">
      <f>Q26</f>
    </oc>
    <nc r="Q25"/>
  </rcc>
  <rcc rId="15803" sId="10">
    <oc r="R25">
      <f>R26</f>
    </oc>
    <nc r="R25"/>
  </rcc>
  <rcc rId="15804" sId="10">
    <oc r="S25">
      <f>S26</f>
    </oc>
    <nc r="S25"/>
  </rcc>
  <rcc rId="15805" sId="10">
    <oc r="T25">
      <f>T26</f>
    </oc>
    <nc r="T25"/>
  </rcc>
  <rcc rId="15806" sId="10">
    <oc r="U25">
      <f>U26</f>
    </oc>
    <nc r="U25"/>
  </rcc>
  <rcc rId="15807" sId="10">
    <oc r="V25">
      <f>V26</f>
    </oc>
    <nc r="V25"/>
  </rcc>
  <rcc rId="15808" sId="10">
    <oc r="W25">
      <f>W26</f>
    </oc>
    <nc r="W25"/>
  </rcc>
  <rcc rId="15809" sId="10">
    <oc r="X25">
      <f>X26</f>
    </oc>
    <nc r="X25"/>
  </rcc>
  <rcc rId="15810" sId="10">
    <oc r="Y25">
      <f>Y26</f>
    </oc>
    <nc r="Y25"/>
  </rcc>
  <rcc rId="15811" sId="10">
    <oc r="Z25">
      <f>Z26</f>
    </oc>
    <nc r="Z25"/>
  </rcc>
  <rcc rId="15812" sId="10">
    <oc r="AA25">
      <f>AA26</f>
    </oc>
    <nc r="AA25"/>
  </rcc>
  <rcc rId="15813" sId="10">
    <oc r="AB25">
      <f>AB26</f>
    </oc>
    <nc r="AB25"/>
  </rcc>
  <rcc rId="15814" sId="10">
    <oc r="AC25">
      <f>AC26</f>
    </oc>
    <nc r="AC25"/>
  </rcc>
  <rcc rId="15815" sId="10">
    <oc r="AD25">
      <f>AD26</f>
    </oc>
    <nc r="AD25"/>
  </rcc>
  <rcc rId="15816" sId="10">
    <oc r="AE25">
      <f>AE26</f>
    </oc>
    <nc r="AE25"/>
  </rcc>
  <rcc rId="15817" sId="10">
    <oc r="AF25">
      <f>AF26</f>
    </oc>
    <nc r="AF25"/>
  </rcc>
  <rcc rId="15818" sId="10">
    <oc r="AG25">
      <f>AG26</f>
    </oc>
    <nc r="AG25"/>
  </rcc>
  <rcc rId="15819" sId="10">
    <oc r="C26" t="inlineStr">
      <is>
        <t>бюджет города Когалыма</t>
      </is>
    </oc>
    <nc r="C26"/>
  </rcc>
  <rcc rId="15820" sId="10">
    <oc r="D26">
      <f>SUM(J26,L26,N26,P26,R26,T26,V26,X26,Z26,AB26,AD26,AF26)</f>
    </oc>
    <nc r="D26"/>
  </rcc>
  <rcc rId="15821" sId="10">
    <oc r="E26">
      <f>J26</f>
    </oc>
    <nc r="E26"/>
  </rcc>
  <rcc rId="15822" sId="10">
    <oc r="F26">
      <f>G26</f>
    </oc>
    <nc r="F26"/>
  </rcc>
  <rcc rId="15823" sId="10">
    <oc r="G26">
      <f>SUM(K26,M26,O26,Q26,S26,U26,W26,Y26,AA26,AC26,AE26,AG26)</f>
    </oc>
    <nc r="G26"/>
  </rcc>
  <rcc rId="15824" sId="10">
    <oc r="H26">
      <f>IFERROR(G26/D26*100,0)</f>
    </oc>
    <nc r="H26"/>
  </rcc>
  <rcc rId="15825" sId="10">
    <oc r="I26">
      <f>IFERROR(G26/E26*100,0)</f>
    </oc>
    <nc r="I26"/>
  </rcc>
  <rcc rId="15826" sId="10" numFmtId="4">
    <oc r="J26">
      <v>15</v>
    </oc>
    <nc r="J26"/>
  </rcc>
  <rcc rId="15827" sId="10" numFmtId="4">
    <oc r="K26">
      <v>0</v>
    </oc>
    <nc r="K26"/>
  </rcc>
  <rcc rId="15828" sId="10" numFmtId="4">
    <oc r="L26">
      <v>237.3</v>
    </oc>
    <nc r="L26"/>
  </rcc>
  <rcc rId="15829" sId="10" numFmtId="4">
    <oc r="M26">
      <v>77</v>
    </oc>
    <nc r="M26"/>
  </rcc>
  <rcc rId="15830" sId="10" numFmtId="4">
    <oc r="N26">
      <v>0</v>
    </oc>
    <nc r="N26"/>
  </rcc>
  <rcc rId="15831" sId="10" numFmtId="4">
    <oc r="O26">
      <v>0</v>
    </oc>
    <nc r="O26"/>
  </rcc>
  <rcc rId="15832" sId="10" numFmtId="4">
    <oc r="P26">
      <v>33.299999999999997</v>
    </oc>
    <nc r="P26"/>
  </rcc>
  <rcc rId="15833" sId="10" numFmtId="4">
    <oc r="Q26">
      <v>113</v>
    </oc>
    <nc r="Q26"/>
  </rcc>
  <rcc rId="15834" sId="10" numFmtId="4">
    <oc r="R26">
      <v>229</v>
    </oc>
    <nc r="R26"/>
  </rcc>
  <rcc rId="15835" sId="10" numFmtId="4">
    <oc r="S26">
      <v>0</v>
    </oc>
    <nc r="S26"/>
  </rcc>
  <rcc rId="15836" sId="10" numFmtId="4">
    <oc r="T26">
      <v>0</v>
    </oc>
    <nc r="T26"/>
  </rcc>
  <rcc rId="15837" sId="10" numFmtId="4">
    <oc r="U26">
      <v>0</v>
    </oc>
    <nc r="U26"/>
  </rcc>
  <rcc rId="15838" sId="10" numFmtId="4">
    <oc r="V26">
      <v>0</v>
    </oc>
    <nc r="V26"/>
  </rcc>
  <rcc rId="15839" sId="10" numFmtId="4">
    <oc r="W26">
      <v>0</v>
    </oc>
    <nc r="W26"/>
  </rcc>
  <rcc rId="15840" sId="10" numFmtId="4">
    <oc r="X26">
      <v>0</v>
    </oc>
    <nc r="X26"/>
  </rcc>
  <rcc rId="15841" sId="10" numFmtId="4">
    <oc r="Y26">
      <v>0</v>
    </oc>
    <nc r="Y26"/>
  </rcc>
  <rcc rId="15842" sId="10" numFmtId="4">
    <oc r="Z26">
      <v>0</v>
    </oc>
    <nc r="Z26"/>
  </rcc>
  <rcc rId="15843" sId="10" numFmtId="4">
    <oc r="AA26">
      <v>0</v>
    </oc>
    <nc r="AA26"/>
  </rcc>
  <rcc rId="15844" sId="10" numFmtId="4">
    <oc r="AB26">
      <v>0</v>
    </oc>
    <nc r="AB26"/>
  </rcc>
  <rcc rId="15845" sId="10" numFmtId="4">
    <oc r="AC26">
      <v>0</v>
    </oc>
    <nc r="AC26"/>
  </rcc>
  <rcc rId="15846" sId="10" numFmtId="4">
    <oc r="AD26">
      <v>0</v>
    </oc>
    <nc r="AD26"/>
  </rcc>
  <rcc rId="15847" sId="10" numFmtId="4">
    <oc r="AE26">
      <v>0</v>
    </oc>
    <nc r="AE26"/>
  </rcc>
  <rcc rId="15848" sId="10" numFmtId="4">
    <oc r="AF26">
      <v>0</v>
    </oc>
    <nc r="AF26"/>
  </rcc>
  <rcc rId="15849" sId="10" numFmtId="4">
    <oc r="AG26">
      <v>0</v>
    </oc>
    <nc r="AG26"/>
  </rcc>
  <rcc rId="15850" sId="10">
    <oc r="A27" t="inlineStr">
      <is>
        <t>2.</t>
      </is>
    </oc>
    <nc r="A27"/>
  </rcc>
  <rcc rId="15851" sId="10">
    <oc r="B27" t="inlineStr">
      <is>
        <t>Направление  (подпрограмма) «Профилактика правонарушений незаконного оборота и потребления наркотических средств и психотропных веществ, наркомании»</t>
      </is>
    </oc>
    <nc r="B27"/>
  </rcc>
  <rcc rId="15852" sId="10">
    <oc r="A28" t="inlineStr">
      <is>
        <t>2.1.</t>
      </is>
    </oc>
    <nc r="A28"/>
  </rcc>
  <rcc rId="15853" sId="10">
    <oc r="B28" t="inlineStr">
      <is>
        <t>Комплекс процессных мероприятий «Организация и проведение мероприятий с субъектами профилактики, в том числе с участием общественности» / Мероприятие (результат) «Обеспечено проведение мероприятий с субъектами профилактики, в том числе с участием общественности»</t>
      </is>
    </oc>
    <nc r="B28"/>
  </rcc>
  <rcc rId="15854" sId="10">
    <oc r="C28" t="inlineStr">
      <is>
        <t>Всего</t>
      </is>
    </oc>
    <nc r="C28"/>
  </rcc>
  <rcc rId="15855" sId="10">
    <oc r="D28">
      <f>D29</f>
    </oc>
    <nc r="D28"/>
  </rcc>
  <rcc rId="15856" sId="10">
    <oc r="E28">
      <f>E29</f>
    </oc>
    <nc r="E28"/>
  </rcc>
  <rcc rId="15857" sId="10">
    <oc r="F28">
      <f>F29</f>
    </oc>
    <nc r="F28"/>
  </rcc>
  <rcc rId="15858" sId="10">
    <oc r="G28">
      <f>G29</f>
    </oc>
    <nc r="G28"/>
  </rcc>
  <rcc rId="15859" sId="10">
    <oc r="H28">
      <f>IFERROR(G28/D28*100,0)</f>
    </oc>
    <nc r="H28"/>
  </rcc>
  <rcc rId="15860" sId="10">
    <oc r="I28">
      <f>IFERROR(G28/E28*100,0)</f>
    </oc>
    <nc r="I28"/>
  </rcc>
  <rcc rId="15861" sId="10">
    <oc r="J28">
      <f>J29</f>
    </oc>
    <nc r="J28"/>
  </rcc>
  <rcc rId="15862" sId="10">
    <oc r="K28">
      <f>K29</f>
    </oc>
    <nc r="K28"/>
  </rcc>
  <rcc rId="15863" sId="10">
    <oc r="L28">
      <f>L29</f>
    </oc>
    <nc r="L28"/>
  </rcc>
  <rcc rId="15864" sId="10">
    <oc r="M28">
      <f>M29</f>
    </oc>
    <nc r="M28"/>
  </rcc>
  <rcc rId="15865" sId="10">
    <oc r="N28">
      <f>N29</f>
    </oc>
    <nc r="N28"/>
  </rcc>
  <rcc rId="15866" sId="10">
    <oc r="O28">
      <f>O29</f>
    </oc>
    <nc r="O28"/>
  </rcc>
  <rcc rId="15867" sId="10">
    <oc r="P28">
      <f>P29</f>
    </oc>
    <nc r="P28"/>
  </rcc>
  <rcc rId="15868" sId="10">
    <oc r="Q28">
      <f>Q29</f>
    </oc>
    <nc r="Q28"/>
  </rcc>
  <rcc rId="15869" sId="10">
    <oc r="R28">
      <f>R29</f>
    </oc>
    <nc r="R28"/>
  </rcc>
  <rcc rId="15870" sId="10">
    <oc r="S28">
      <f>S29</f>
    </oc>
    <nc r="S28"/>
  </rcc>
  <rcc rId="15871" sId="10">
    <oc r="T28">
      <f>T29</f>
    </oc>
    <nc r="T28"/>
  </rcc>
  <rcc rId="15872" sId="10">
    <oc r="U28">
      <f>U29</f>
    </oc>
    <nc r="U28"/>
  </rcc>
  <rcc rId="15873" sId="10">
    <oc r="V28">
      <f>V29</f>
    </oc>
    <nc r="V28"/>
  </rcc>
  <rcc rId="15874" sId="10">
    <oc r="W28">
      <f>W29</f>
    </oc>
    <nc r="W28"/>
  </rcc>
  <rcc rId="15875" sId="10">
    <oc r="X28">
      <f>X29</f>
    </oc>
    <nc r="X28"/>
  </rcc>
  <rcc rId="15876" sId="10">
    <oc r="Y28">
      <f>Y29</f>
    </oc>
    <nc r="Y28"/>
  </rcc>
  <rcc rId="15877" sId="10">
    <oc r="Z28">
      <f>Z29</f>
    </oc>
    <nc r="Z28"/>
  </rcc>
  <rcc rId="15878" sId="10">
    <oc r="AA28">
      <f>AA29</f>
    </oc>
    <nc r="AA28"/>
  </rcc>
  <rcc rId="15879" sId="10">
    <oc r="AB28">
      <f>AB29</f>
    </oc>
    <nc r="AB28"/>
  </rcc>
  <rcc rId="15880" sId="10">
    <oc r="AC28">
      <f>AC29</f>
    </oc>
    <nc r="AC28"/>
  </rcc>
  <rcc rId="15881" sId="10">
    <oc r="AD28">
      <f>AD29</f>
    </oc>
    <nc r="AD28"/>
  </rcc>
  <rcc rId="15882" sId="10">
    <oc r="AE28">
      <f>AE29</f>
    </oc>
    <nc r="AE28"/>
  </rcc>
  <rcc rId="15883" sId="10">
    <oc r="AF28">
      <f>AF29</f>
    </oc>
    <nc r="AF28"/>
  </rcc>
  <rcc rId="15884" sId="10">
    <oc r="AG28">
      <f>AG29</f>
    </oc>
    <nc r="AG28"/>
  </rcc>
  <rcc rId="15885" sId="10">
    <oc r="C29" t="inlineStr">
      <is>
        <t>бюджет города Когалыма</t>
      </is>
    </oc>
    <nc r="C29"/>
  </rcc>
  <rcc rId="15886" sId="10">
    <oc r="D29">
      <f>SUM(J29,L29,N29,P29,R29,T29,V29,X29,Z29,AB29,AD29,AF29)</f>
    </oc>
    <nc r="D29"/>
  </rcc>
  <rcc rId="15887" sId="10">
    <oc r="E29">
      <f>J29+L29+N29+P29+R29+T29+V29+X29+Z29+AB29+AD29+AF29</f>
    </oc>
    <nc r="E29"/>
  </rcc>
  <rcc rId="15888" sId="10">
    <oc r="F29">
      <f>G29</f>
    </oc>
    <nc r="F29"/>
  </rcc>
  <rcc rId="15889" sId="10">
    <oc r="G29">
      <f>SUM(K29,M29,O29,Q29,S29,U29,W29,Y29,AA29,AC29,AE29,AG29)</f>
    </oc>
    <nc r="G29"/>
  </rcc>
  <rcc rId="15890" sId="10">
    <oc r="H29">
      <f>IFERROR(G29/D29*100,0)</f>
    </oc>
    <nc r="H29"/>
  </rcc>
  <rcc rId="15891" sId="10">
    <oc r="I29">
      <f>IFERROR(G29/E29*100,0)</f>
    </oc>
    <nc r="I29"/>
  </rcc>
  <rcc rId="15892" sId="10" numFmtId="4">
    <oc r="J29">
      <v>21.484999999999999</v>
    </oc>
    <nc r="J29"/>
  </rcc>
  <rcc rId="15893" sId="10" numFmtId="4">
    <oc r="K29">
      <v>0</v>
    </oc>
    <nc r="K29"/>
  </rcc>
  <rcc rId="15894" sId="10" numFmtId="4">
    <oc r="L29">
      <v>128.91</v>
    </oc>
    <nc r="L29"/>
  </rcc>
  <rcc rId="15895" sId="10" numFmtId="4">
    <oc r="M29">
      <v>128.97</v>
    </oc>
    <nc r="M29"/>
  </rcc>
  <rcc rId="15896" sId="10" numFmtId="4">
    <oc r="N29">
      <v>0</v>
    </oc>
    <nc r="N29"/>
  </rcc>
  <rcc rId="15897" sId="10" numFmtId="4">
    <oc r="O29">
      <v>0</v>
    </oc>
    <nc r="O29"/>
  </rcc>
  <rcc rId="15898" sId="10" numFmtId="4">
    <oc r="P29">
      <v>4.3E-3</v>
    </oc>
    <nc r="P29"/>
  </rcc>
  <rcc rId="15899" sId="10" numFmtId="4">
    <oc r="Q29">
      <v>0</v>
    </oc>
    <nc r="Q29"/>
  </rcc>
  <rcc rId="15900" sId="10" numFmtId="4">
    <oc r="R29">
      <v>0</v>
    </oc>
    <nc r="R29"/>
  </rcc>
  <rcc rId="15901" sId="10" numFmtId="4">
    <oc r="S29">
      <v>0</v>
    </oc>
    <nc r="S29"/>
  </rcc>
  <rcc rId="15902" sId="10" numFmtId="4">
    <oc r="T29">
      <v>0</v>
    </oc>
    <nc r="T29"/>
  </rcc>
  <rcc rId="15903" sId="10" numFmtId="4">
    <oc r="U29">
      <v>0</v>
    </oc>
    <nc r="U29"/>
  </rcc>
  <rcc rId="15904" sId="10" numFmtId="4">
    <oc r="V29">
      <v>0</v>
    </oc>
    <nc r="V29"/>
  </rcc>
  <rcc rId="15905" sId="10" numFmtId="4">
    <oc r="W29">
      <v>0</v>
    </oc>
    <nc r="W29"/>
  </rcc>
  <rcc rId="15906" sId="10" numFmtId="4">
    <oc r="X29">
      <v>0</v>
    </oc>
    <nc r="X29"/>
  </rcc>
  <rcc rId="15907" sId="10" numFmtId="4">
    <oc r="Y29">
      <v>0</v>
    </oc>
    <nc r="Y29"/>
  </rcc>
  <rcc rId="15908" sId="10" numFmtId="4">
    <oc r="Z29">
      <v>0</v>
    </oc>
    <nc r="Z29"/>
  </rcc>
  <rcc rId="15909" sId="10" numFmtId="4">
    <oc r="AA29">
      <v>0</v>
    </oc>
    <nc r="AA29"/>
  </rcc>
  <rcc rId="15910" sId="10" numFmtId="4">
    <oc r="AB29">
      <v>0</v>
    </oc>
    <nc r="AB29"/>
  </rcc>
  <rcc rId="15911" sId="10" numFmtId="4">
    <oc r="AC29">
      <v>0</v>
    </oc>
    <nc r="AC29"/>
  </rcc>
  <rcc rId="15912" sId="10" numFmtId="4">
    <oc r="AD29">
      <v>0</v>
    </oc>
    <nc r="AD29"/>
  </rcc>
  <rcc rId="15913" sId="10" numFmtId="4">
    <oc r="AE29">
      <v>0</v>
    </oc>
    <nc r="AE29"/>
  </rcc>
  <rcc rId="15914" sId="10" numFmtId="4">
    <oc r="AF29">
      <v>0</v>
    </oc>
    <nc r="AF29"/>
  </rcc>
  <rcc rId="15915" sId="10" numFmtId="4">
    <oc r="AG29">
      <v>0</v>
    </oc>
    <nc r="AG29"/>
  </rcc>
  <rcc rId="15916" sId="10">
    <oc r="A30" t="inlineStr">
      <is>
        <t>2.2.</t>
      </is>
    </oc>
    <nc r="A30"/>
  </rcc>
  <rcc rId="15917" sId="10">
    <oc r="B30" t="inlineStr">
      <is>
        <t>Комплекс процессных мероприятий «Проведение информационной антинаркотической пропаганды» / Мероприятие (результат)  «Произведена трансляция в средствах массовой информации антинаркотической рекламы»</t>
      </is>
    </oc>
    <nc r="B30"/>
  </rcc>
  <rcc rId="15918" sId="10">
    <oc r="C30" t="inlineStr">
      <is>
        <t>Всего</t>
      </is>
    </oc>
    <nc r="C30"/>
  </rcc>
  <rcc rId="15919" sId="10">
    <oc r="D30">
      <f>D31</f>
    </oc>
    <nc r="D30"/>
  </rcc>
  <rcc rId="15920" sId="10">
    <oc r="E30">
      <f>E31</f>
    </oc>
    <nc r="E30"/>
  </rcc>
  <rcc rId="15921" sId="10">
    <oc r="F30">
      <f>F31</f>
    </oc>
    <nc r="F30"/>
  </rcc>
  <rcc rId="15922" sId="10">
    <oc r="G30">
      <f>G31</f>
    </oc>
    <nc r="G30"/>
  </rcc>
  <rcc rId="15923" sId="10">
    <oc r="H30">
      <f>IFERROR(G30/D30*100,0)</f>
    </oc>
    <nc r="H30"/>
  </rcc>
  <rcc rId="15924" sId="10">
    <oc r="I30">
      <f>IFERROR(G30/E30*100,0)</f>
    </oc>
    <nc r="I30"/>
  </rcc>
  <rcc rId="15925" sId="10">
    <oc r="J30">
      <f>J31</f>
    </oc>
    <nc r="J30"/>
  </rcc>
  <rcc rId="15926" sId="10">
    <oc r="K30">
      <f>K31</f>
    </oc>
    <nc r="K30"/>
  </rcc>
  <rcc rId="15927" sId="10">
    <oc r="L30">
      <f>L31</f>
    </oc>
    <nc r="L30"/>
  </rcc>
  <rcc rId="15928" sId="10">
    <oc r="M30">
      <f>M31</f>
    </oc>
    <nc r="M30"/>
  </rcc>
  <rcc rId="15929" sId="10">
    <oc r="N30">
      <f>N31</f>
    </oc>
    <nc r="N30"/>
  </rcc>
  <rcc rId="15930" sId="10">
    <oc r="O30">
      <f>O31</f>
    </oc>
    <nc r="O30"/>
  </rcc>
  <rcc rId="15931" sId="10">
    <oc r="P30">
      <f>P31</f>
    </oc>
    <nc r="P30"/>
  </rcc>
  <rcc rId="15932" sId="10">
    <oc r="Q30">
      <f>Q31</f>
    </oc>
    <nc r="Q30"/>
  </rcc>
  <rcc rId="15933" sId="10">
    <oc r="R30">
      <f>R31</f>
    </oc>
    <nc r="R30"/>
  </rcc>
  <rcc rId="15934" sId="10">
    <oc r="S30">
      <f>S31</f>
    </oc>
    <nc r="S30"/>
  </rcc>
  <rcc rId="15935" sId="10">
    <oc r="T30">
      <f>T31</f>
    </oc>
    <nc r="T30"/>
  </rcc>
  <rcc rId="15936" sId="10">
    <oc r="U30">
      <f>U31</f>
    </oc>
    <nc r="U30"/>
  </rcc>
  <rcc rId="15937" sId="10">
    <oc r="V30">
      <f>V31</f>
    </oc>
    <nc r="V30"/>
  </rcc>
  <rcc rId="15938" sId="10">
    <oc r="W30">
      <f>W31</f>
    </oc>
    <nc r="W30"/>
  </rcc>
  <rcc rId="15939" sId="10">
    <oc r="X30">
      <f>X31</f>
    </oc>
    <nc r="X30"/>
  </rcc>
  <rcc rId="15940" sId="10">
    <oc r="Y30">
      <f>Y31</f>
    </oc>
    <nc r="Y30"/>
  </rcc>
  <rcc rId="15941" sId="10">
    <oc r="Z30">
      <f>Z31</f>
    </oc>
    <nc r="Z30"/>
  </rcc>
  <rcc rId="15942" sId="10">
    <oc r="AA30">
      <f>AA31</f>
    </oc>
    <nc r="AA30"/>
  </rcc>
  <rcc rId="15943" sId="10">
    <oc r="AB30">
      <f>AB31</f>
    </oc>
    <nc r="AB30"/>
  </rcc>
  <rcc rId="15944" sId="10">
    <oc r="AC30">
      <f>AC31</f>
    </oc>
    <nc r="AC30"/>
  </rcc>
  <rcc rId="15945" sId="10">
    <oc r="AD30">
      <f>AD31</f>
    </oc>
    <nc r="AD30"/>
  </rcc>
  <rcc rId="15946" sId="10">
    <oc r="AE30">
      <f>AE31</f>
    </oc>
    <nc r="AE30"/>
  </rcc>
  <rcc rId="15947" sId="10">
    <oc r="AF30">
      <f>AF31</f>
    </oc>
    <nc r="AF30"/>
  </rcc>
  <rcc rId="15948" sId="10">
    <oc r="AG30">
      <f>AG31</f>
    </oc>
    <nc r="AG30"/>
  </rcc>
  <rcc rId="15949" sId="10">
    <oc r="C31" t="inlineStr">
      <is>
        <t>бюджет города Когалыма</t>
      </is>
    </oc>
    <nc r="C31"/>
  </rcc>
  <rcc rId="15950" sId="10">
    <oc r="D31">
      <f>SUM(J31,L31,N31,P31,R31,T31,V31,X31,Z31,AB31,AD31,AF31)</f>
    </oc>
    <nc r="D31"/>
  </rcc>
  <rcc rId="15951" sId="10">
    <oc r="E31">
      <f>J31</f>
    </oc>
    <nc r="E31"/>
  </rcc>
  <rcc rId="15952" sId="10">
    <oc r="F31">
      <f>G31</f>
    </oc>
    <nc r="F31"/>
  </rcc>
  <rcc rId="15953" sId="10">
    <oc r="G31">
      <f>SUM(K31,M31,O31,Q31,S31,U31,W31,Y31,AA31,AC31,AE31,AG31)</f>
    </oc>
    <nc r="G31"/>
  </rcc>
  <rcc rId="15954" sId="10">
    <oc r="H31">
      <f>IFERROR(G31/D31*100,0)</f>
    </oc>
    <nc r="H31"/>
  </rcc>
  <rcc rId="15955" sId="10">
    <oc r="I31">
      <f>IFERROR(G31/E31*100,0)</f>
    </oc>
    <nc r="I31"/>
  </rcc>
  <rcc rId="15956" sId="10" numFmtId="4">
    <oc r="J31">
      <v>0</v>
    </oc>
    <nc r="J31"/>
  </rcc>
  <rcc rId="15957" sId="10" numFmtId="4">
    <oc r="K31">
      <v>0</v>
    </oc>
    <nc r="K31"/>
  </rcc>
  <rcc rId="15958" sId="10" numFmtId="4">
    <oc r="L31">
      <v>5.76</v>
    </oc>
    <nc r="L31"/>
  </rcc>
  <rcc rId="15959" sId="10" numFmtId="4">
    <oc r="M31">
      <v>5.76</v>
    </oc>
    <nc r="M31"/>
  </rcc>
  <rcc rId="15960" sId="10" numFmtId="4">
    <oc r="N31">
      <v>11.52</v>
    </oc>
    <nc r="N31"/>
  </rcc>
  <rcc rId="15961" sId="10" numFmtId="4">
    <oc r="O31">
      <v>5.76</v>
    </oc>
    <nc r="O31"/>
  </rcc>
  <rcc rId="15962" sId="10" numFmtId="4">
    <oc r="P31">
      <v>5.76</v>
    </oc>
    <nc r="P31"/>
  </rcc>
  <rcc rId="15963" sId="10" numFmtId="4">
    <oc r="Q31">
      <v>5.76</v>
    </oc>
    <nc r="Q31"/>
  </rcc>
  <rcc rId="15964" sId="10" numFmtId="4">
    <oc r="R31">
      <v>5.76</v>
    </oc>
    <nc r="R31"/>
  </rcc>
  <rcc rId="15965" sId="10" numFmtId="4">
    <oc r="S31">
      <v>0</v>
    </oc>
    <nc r="S31"/>
  </rcc>
  <rcc rId="15966" sId="10" numFmtId="4">
    <oc r="T31">
      <v>5.76</v>
    </oc>
    <nc r="T31"/>
  </rcc>
  <rcc rId="15967" sId="10" numFmtId="4">
    <oc r="U31">
      <v>0</v>
    </oc>
    <nc r="U31"/>
  </rcc>
  <rcc rId="15968" sId="10" numFmtId="4">
    <oc r="V31">
      <v>11.52</v>
    </oc>
    <nc r="V31"/>
  </rcc>
  <rcc rId="15969" sId="10" numFmtId="4">
    <oc r="W31">
      <v>0</v>
    </oc>
    <nc r="W31"/>
  </rcc>
  <rcc rId="15970" sId="10" numFmtId="4">
    <oc r="X31">
      <v>5.76</v>
    </oc>
    <nc r="X31"/>
  </rcc>
  <rcc rId="15971" sId="10" numFmtId="4">
    <oc r="Y31">
      <v>0</v>
    </oc>
    <nc r="Y31"/>
  </rcc>
  <rcc rId="15972" sId="10" numFmtId="4">
    <oc r="Z31">
      <v>5.76</v>
    </oc>
    <nc r="Z31"/>
  </rcc>
  <rcc rId="15973" sId="10" numFmtId="4">
    <oc r="AA31">
      <v>0</v>
    </oc>
    <nc r="AA31"/>
  </rcc>
  <rcc rId="15974" sId="10" numFmtId="4">
    <oc r="AB31">
      <v>11.52</v>
    </oc>
    <nc r="AB31"/>
  </rcc>
  <rcc rId="15975" sId="10" numFmtId="4">
    <oc r="AC31">
      <v>0</v>
    </oc>
    <nc r="AC31"/>
  </rcc>
  <rcc rId="15976" sId="10" numFmtId="4">
    <oc r="AD31">
      <v>5.76</v>
    </oc>
    <nc r="AD31"/>
  </rcc>
  <rcc rId="15977" sId="10" numFmtId="4">
    <oc r="AE31">
      <v>0</v>
    </oc>
    <nc r="AE31"/>
  </rcc>
  <rcc rId="15978" sId="10" numFmtId="4">
    <oc r="AF31">
      <v>8.7200000000000006</v>
    </oc>
    <nc r="AF31"/>
  </rcc>
  <rcc rId="15979" sId="10" numFmtId="4">
    <oc r="AG31">
      <v>0</v>
    </oc>
    <nc r="AG31"/>
  </rcc>
  <rcc rId="15980" sId="10">
    <oc r="A32" t="inlineStr">
      <is>
        <t>2.3.</t>
      </is>
    </oc>
    <nc r="A32"/>
  </rcc>
  <rcc rId="15981" sId="10">
    <oc r="B32" t="inlineStr">
      <is>
        <t>Комплекс процессных мероприятий «Формирование негативного отношения к незаконному обороту и потреблению наркотикове» / Мероприятие (результат) «Сформировано негативное отношение к незаконному обороту и потреблению наркотиков»</t>
      </is>
    </oc>
    <nc r="B32"/>
  </rcc>
  <rcc rId="15982" sId="10">
    <oc r="C32" t="inlineStr">
      <is>
        <t>Всего</t>
      </is>
    </oc>
    <nc r="C32"/>
  </rcc>
  <rcc rId="15983" sId="10">
    <oc r="D32">
      <f>D33</f>
    </oc>
    <nc r="D32"/>
  </rcc>
  <rcc rId="15984" sId="10">
    <oc r="E32">
      <f>E33</f>
    </oc>
    <nc r="E32"/>
  </rcc>
  <rcc rId="15985" sId="10">
    <oc r="F32">
      <f>F33</f>
    </oc>
    <nc r="F32"/>
  </rcc>
  <rcc rId="15986" sId="10">
    <oc r="G32">
      <f>G33</f>
    </oc>
    <nc r="G32"/>
  </rcc>
  <rcc rId="15987" sId="10">
    <oc r="H32">
      <f>IFERROR(G32/D32*100,0)</f>
    </oc>
    <nc r="H32"/>
  </rcc>
  <rcc rId="15988" sId="10">
    <oc r="I32">
      <f>IFERROR(G32/E32*100,0)</f>
    </oc>
    <nc r="I32"/>
  </rcc>
  <rcc rId="15989" sId="10">
    <oc r="J32">
      <f>J33</f>
    </oc>
    <nc r="J32"/>
  </rcc>
  <rcc rId="15990" sId="10">
    <oc r="K32">
      <f>K33</f>
    </oc>
    <nc r="K32"/>
  </rcc>
  <rcc rId="15991" sId="10">
    <oc r="L32">
      <f>L33</f>
    </oc>
    <nc r="L32"/>
  </rcc>
  <rcc rId="15992" sId="10">
    <oc r="M32">
      <f>M33</f>
    </oc>
    <nc r="M32"/>
  </rcc>
  <rcc rId="15993" sId="10">
    <oc r="N32">
      <f>N33</f>
    </oc>
    <nc r="N32"/>
  </rcc>
  <rcc rId="15994" sId="10">
    <oc r="O32">
      <f>O33</f>
    </oc>
    <nc r="O32"/>
  </rcc>
  <rcc rId="15995" sId="10">
    <oc r="P32">
      <f>P33</f>
    </oc>
    <nc r="P32"/>
  </rcc>
  <rcc rId="15996" sId="10">
    <oc r="Q32">
      <f>Q33</f>
    </oc>
    <nc r="Q32"/>
  </rcc>
  <rcc rId="15997" sId="10">
    <oc r="R32">
      <f>R33</f>
    </oc>
    <nc r="R32"/>
  </rcc>
  <rcc rId="15998" sId="10">
    <oc r="S32">
      <f>S33</f>
    </oc>
    <nc r="S32"/>
  </rcc>
  <rcc rId="15999" sId="10">
    <oc r="T32">
      <f>T33</f>
    </oc>
    <nc r="T32"/>
  </rcc>
  <rcc rId="16000" sId="10">
    <oc r="U32">
      <f>U33</f>
    </oc>
    <nc r="U32"/>
  </rcc>
  <rcc rId="16001" sId="10">
    <oc r="V32">
      <f>V33</f>
    </oc>
    <nc r="V32"/>
  </rcc>
  <rcc rId="16002" sId="10">
    <oc r="W32">
      <f>W33</f>
    </oc>
    <nc r="W32"/>
  </rcc>
  <rcc rId="16003" sId="10">
    <oc r="X32">
      <f>X33</f>
    </oc>
    <nc r="X32"/>
  </rcc>
  <rcc rId="16004" sId="10">
    <oc r="Y32">
      <f>Y33</f>
    </oc>
    <nc r="Y32"/>
  </rcc>
  <rcc rId="16005" sId="10">
    <oc r="Z32">
      <f>Z33</f>
    </oc>
    <nc r="Z32"/>
  </rcc>
  <rcc rId="16006" sId="10">
    <oc r="AA32">
      <f>AA33</f>
    </oc>
    <nc r="AA32"/>
  </rcc>
  <rcc rId="16007" sId="10">
    <oc r="AB32">
      <f>AB33</f>
    </oc>
    <nc r="AB32"/>
  </rcc>
  <rcc rId="16008" sId="10">
    <oc r="AC32">
      <f>AC33</f>
    </oc>
    <nc r="AC32"/>
  </rcc>
  <rcc rId="16009" sId="10">
    <oc r="AD32">
      <f>AD33</f>
    </oc>
    <nc r="AD32"/>
  </rcc>
  <rcc rId="16010" sId="10">
    <oc r="AE32">
      <f>AE33</f>
    </oc>
    <nc r="AE32"/>
  </rcc>
  <rcc rId="16011" sId="10">
    <oc r="AF32">
      <f>AF33</f>
    </oc>
    <nc r="AF32"/>
  </rcc>
  <rcc rId="16012" sId="10">
    <oc r="AG32">
      <f>AG33</f>
    </oc>
    <nc r="AG32"/>
  </rcc>
  <rcc rId="16013" sId="10">
    <oc r="C33" t="inlineStr">
      <is>
        <t>бюджет города Когалыма</t>
      </is>
    </oc>
    <nc r="C33"/>
  </rcc>
  <rcc rId="16014" sId="10">
    <oc r="D33">
      <f>SUM(J33,L33,N33,P33,R33,T33,V33,X33,Z33,AB33,AD33,AF33)</f>
    </oc>
    <nc r="D33"/>
  </rcc>
  <rcc rId="16015" sId="10">
    <oc r="E33">
      <f>J33</f>
    </oc>
    <nc r="E33"/>
  </rcc>
  <rcc rId="16016" sId="10">
    <oc r="F33">
      <f>G33</f>
    </oc>
    <nc r="F33"/>
  </rcc>
  <rcc rId="16017" sId="10">
    <oc r="G33">
      <f>SUM(K33,M33,O33,Q33,S33,U33,W33,Y33,AA33,AC33,AE33,AG33)</f>
    </oc>
    <nc r="G33"/>
  </rcc>
  <rcc rId="16018" sId="10">
    <oc r="H33">
      <f>IFERROR(G33/D33*100,0)</f>
    </oc>
    <nc r="H33"/>
  </rcc>
  <rcc rId="16019" sId="10">
    <oc r="I33">
      <f>IFERROR(G33/E33*100,0)</f>
    </oc>
    <nc r="I33"/>
  </rcc>
  <rcc rId="16020" sId="10" numFmtId="4">
    <oc r="J33">
      <v>0</v>
    </oc>
    <nc r="J33"/>
  </rcc>
  <rcc rId="16021" sId="10" numFmtId="4">
    <oc r="K33">
      <v>0</v>
    </oc>
    <nc r="K33"/>
  </rcc>
  <rcc rId="16022" sId="10" numFmtId="4">
    <oc r="L33">
      <v>267.029</v>
    </oc>
    <nc r="L33"/>
  </rcc>
  <rcc rId="16023" sId="10" numFmtId="4">
    <oc r="M33">
      <v>245.54400000000001</v>
    </oc>
    <nc r="M33"/>
  </rcc>
  <rcc rId="16024" sId="10" numFmtId="4">
    <oc r="N33">
      <v>15.332000000000001</v>
    </oc>
    <nc r="N33"/>
  </rcc>
  <rcc rId="16025" sId="10" numFmtId="4">
    <oc r="O33">
      <v>15.33</v>
    </oc>
    <nc r="O33"/>
  </rcc>
  <rcc rId="16026" sId="10" numFmtId="4">
    <oc r="P33">
      <v>0</v>
    </oc>
    <nc r="P33"/>
  </rcc>
  <rcc rId="16027" sId="10" numFmtId="4">
    <oc r="Q33">
      <v>15.33</v>
    </oc>
    <nc r="Q33"/>
  </rcc>
  <rcc rId="16028" sId="10" numFmtId="4">
    <oc r="R33">
      <v>109</v>
    </oc>
    <nc r="R33"/>
  </rcc>
  <rcc rId="16029" sId="10" numFmtId="4">
    <oc r="S33">
      <v>0</v>
    </oc>
    <nc r="S33"/>
  </rcc>
  <rcc rId="16030" sId="10" numFmtId="4">
    <oc r="T33">
      <v>8.4079999999999995</v>
    </oc>
    <nc r="T33"/>
  </rcc>
  <rcc rId="16031" sId="10" numFmtId="4">
    <oc r="U33">
      <v>0</v>
    </oc>
    <nc r="U33"/>
  </rcc>
  <rcc rId="16032" sId="10" numFmtId="4">
    <oc r="V33">
      <v>0</v>
    </oc>
    <nc r="V33"/>
  </rcc>
  <rcc rId="16033" sId="10" numFmtId="4">
    <oc r="W33">
      <v>0</v>
    </oc>
    <nc r="W33"/>
  </rcc>
  <rcc rId="16034" sId="10" numFmtId="4">
    <oc r="X33">
      <v>3.2</v>
    </oc>
    <nc r="X33"/>
  </rcc>
  <rcc rId="16035" sId="10" numFmtId="4">
    <oc r="Y33">
      <v>0</v>
    </oc>
    <nc r="Y33"/>
  </rcc>
  <rcc rId="16036" sId="10" numFmtId="4">
    <oc r="Z33">
      <v>8.4079999999999995</v>
    </oc>
    <nc r="Z33"/>
  </rcc>
  <rcc rId="16037" sId="10" numFmtId="4">
    <oc r="AA33">
      <v>0</v>
    </oc>
    <nc r="AA33"/>
  </rcc>
  <rcc rId="16038" sId="10" numFmtId="4">
    <oc r="AB33">
      <v>89.507999999999996</v>
    </oc>
    <nc r="AB33"/>
  </rcc>
  <rcc rId="16039" sId="10" numFmtId="4">
    <oc r="AC33">
      <v>0</v>
    </oc>
    <nc r="AC33"/>
  </rcc>
  <rcc rId="16040" sId="10" numFmtId="4">
    <oc r="AD33">
      <v>0</v>
    </oc>
    <nc r="AD33"/>
  </rcc>
  <rcc rId="16041" sId="10" numFmtId="4">
    <oc r="AE33">
      <v>0</v>
    </oc>
    <nc r="AE33"/>
  </rcc>
  <rcc rId="16042" sId="10" numFmtId="4">
    <oc r="AF33">
      <v>148.51499999999999</v>
    </oc>
    <nc r="AF33"/>
  </rcc>
  <rcc rId="16043" sId="10" numFmtId="4">
    <oc r="AG33">
      <v>0</v>
    </oc>
    <nc r="AG33"/>
  </rcc>
  <rcc rId="16044" sId="10">
    <oc r="A34" t="inlineStr">
      <is>
        <t>2.4.</t>
      </is>
    </oc>
    <nc r="A34"/>
  </rcc>
  <rcc rId="16045" sId="10">
    <oc r="B34" t="inlineStr">
      <is>
        <t>Комплекс процессных мероприятий «Исполнение отдельных государственных полномочий по делам несовершеннолетних и защите их прав муниципальной комиссией по делам несовершеннолетних и защите их прав при Администрации города Когалыма»/ Мероприятие (результат) «Обеспечена деятельность отдела  по делам несовершеннолетних и защите их прав муниципальной комиссией по делам несовершеннолетних и защите их прав при Администрации города Когалыма»</t>
      </is>
    </oc>
    <nc r="B34"/>
  </rcc>
  <rcc rId="16046" sId="10">
    <oc r="C34" t="inlineStr">
      <is>
        <t>Всего</t>
      </is>
    </oc>
    <nc r="C34"/>
  </rcc>
  <rcc rId="16047" sId="10">
    <oc r="D34">
      <f>D35</f>
    </oc>
    <nc r="D34"/>
  </rcc>
  <rcc rId="16048" sId="10">
    <oc r="E34">
      <f>E35</f>
    </oc>
    <nc r="E34"/>
  </rcc>
  <rcc rId="16049" sId="10">
    <oc r="F34">
      <f>F35</f>
    </oc>
    <nc r="F34"/>
  </rcc>
  <rcc rId="16050" sId="10">
    <oc r="G34">
      <f>G35</f>
    </oc>
    <nc r="G34"/>
  </rcc>
  <rcc rId="16051" sId="10">
    <oc r="H34">
      <f>IFERROR(G34/D34*100,0)</f>
    </oc>
    <nc r="H34"/>
  </rcc>
  <rcc rId="16052" sId="10">
    <oc r="I34">
      <f>IFERROR(G34/E34*100,0)</f>
    </oc>
    <nc r="I34"/>
  </rcc>
  <rcc rId="16053" sId="10">
    <oc r="J34">
      <f>J35</f>
    </oc>
    <nc r="J34"/>
  </rcc>
  <rcc rId="16054" sId="10">
    <oc r="K34">
      <f>K35</f>
    </oc>
    <nc r="K34"/>
  </rcc>
  <rcc rId="16055" sId="10">
    <oc r="L34">
      <f>L35</f>
    </oc>
    <nc r="L34"/>
  </rcc>
  <rcc rId="16056" sId="10">
    <oc r="M34">
      <f>M35</f>
    </oc>
    <nc r="M34"/>
  </rcc>
  <rcc rId="16057" sId="10">
    <oc r="N34">
      <f>N35</f>
    </oc>
    <nc r="N34"/>
  </rcc>
  <rcc rId="16058" sId="10">
    <oc r="O34">
      <f>O35</f>
    </oc>
    <nc r="O34"/>
  </rcc>
  <rcc rId="16059" sId="10">
    <oc r="P34">
      <f>P35</f>
    </oc>
    <nc r="P34"/>
  </rcc>
  <rcc rId="16060" sId="10">
    <oc r="Q34">
      <f>Q35</f>
    </oc>
    <nc r="Q34"/>
  </rcc>
  <rcc rId="16061" sId="10">
    <oc r="R34">
      <f>R35</f>
    </oc>
    <nc r="R34"/>
  </rcc>
  <rcc rId="16062" sId="10">
    <oc r="S34">
      <f>S35</f>
    </oc>
    <nc r="S34"/>
  </rcc>
  <rcc rId="16063" sId="10">
    <oc r="T34">
      <f>T35</f>
    </oc>
    <nc r="T34"/>
  </rcc>
  <rcc rId="16064" sId="10">
    <oc r="U34">
      <f>U35</f>
    </oc>
    <nc r="U34"/>
  </rcc>
  <rcc rId="16065" sId="10">
    <oc r="V34">
      <f>V35</f>
    </oc>
    <nc r="V34"/>
  </rcc>
  <rcc rId="16066" sId="10">
    <oc r="W34">
      <f>W35</f>
    </oc>
    <nc r="W34"/>
  </rcc>
  <rcc rId="16067" sId="10">
    <oc r="X34">
      <f>X35</f>
    </oc>
    <nc r="X34"/>
  </rcc>
  <rcc rId="16068" sId="10">
    <oc r="Y34">
      <f>Y35</f>
    </oc>
    <nc r="Y34"/>
  </rcc>
  <rcc rId="16069" sId="10">
    <oc r="Z34">
      <f>Z35</f>
    </oc>
    <nc r="Z34"/>
  </rcc>
  <rcc rId="16070" sId="10">
    <oc r="AA34">
      <f>AA35</f>
    </oc>
    <nc r="AA34"/>
  </rcc>
  <rcc rId="16071" sId="10">
    <oc r="AB34">
      <f>AB35</f>
    </oc>
    <nc r="AB34"/>
  </rcc>
  <rcc rId="16072" sId="10">
    <oc r="AC34">
      <f>AC35</f>
    </oc>
    <nc r="AC34"/>
  </rcc>
  <rcc rId="16073" sId="10">
    <oc r="AD34">
      <f>AD35</f>
    </oc>
    <nc r="AD34"/>
  </rcc>
  <rcc rId="16074" sId="10">
    <oc r="AE34">
      <f>AE35</f>
    </oc>
    <nc r="AE34"/>
  </rcc>
  <rcc rId="16075" sId="10">
    <oc r="AF34">
      <f>AF35</f>
    </oc>
    <nc r="AF34"/>
  </rcc>
  <rcc rId="16076" sId="10">
    <oc r="AG34">
      <f>AG35</f>
    </oc>
    <nc r="AG34"/>
  </rcc>
  <rcc rId="16077" sId="10">
    <oc r="C35" t="inlineStr">
      <is>
        <t>бюджет автономного округа</t>
      </is>
    </oc>
    <nc r="C35"/>
  </rcc>
  <rcc rId="16078" sId="10">
    <oc r="D35">
      <f>SUM(J35,L35,N35,P35,R35,T35,V35,X35,Z35,AB35,AD35,AF35)</f>
    </oc>
    <nc r="D35"/>
  </rcc>
  <rcc rId="16079" sId="10">
    <oc r="E35">
      <f>J35</f>
    </oc>
    <nc r="E35"/>
  </rcc>
  <rcc rId="16080" sId="10">
    <oc r="F35">
      <f>G35</f>
    </oc>
    <nc r="F35"/>
  </rcc>
  <rcc rId="16081" sId="10">
    <oc r="G35">
      <f>SUM(K35,M35,O35,Q35,S35,U35,W35,Y35,AA35,AC35,AE35,AG35)</f>
    </oc>
    <nc r="G35"/>
  </rcc>
  <rcc rId="16082" sId="10">
    <oc r="H35">
      <f>IFERROR(G35/D35*100,0)</f>
    </oc>
    <nc r="H35"/>
  </rcc>
  <rcc rId="16083" sId="10">
    <oc r="I35">
      <f>IFERROR(G35/E35*100,0)</f>
    </oc>
    <nc r="I35"/>
  </rcc>
  <rcc rId="16084" sId="10" numFmtId="4">
    <oc r="J35">
      <v>1134.617</v>
    </oc>
    <nc r="J35"/>
  </rcc>
  <rcc rId="16085" sId="10" numFmtId="4">
    <oc r="K35">
      <v>616.49099999999999</v>
    </oc>
    <nc r="K35"/>
  </rcc>
  <rcc rId="16086" sId="10" numFmtId="4">
    <oc r="L35">
      <v>829.61199999999997</v>
    </oc>
    <nc r="L35"/>
  </rcc>
  <rcc rId="16087" sId="10" numFmtId="4">
    <oc r="M35">
      <v>974.96900000000005</v>
    </oc>
    <nc r="M35"/>
  </rcc>
  <rcc rId="16088" sId="10" numFmtId="4">
    <oc r="N35">
      <v>690.95899999999995</v>
    </oc>
    <nc r="N35"/>
  </rcc>
  <rcc rId="16089" sId="10" numFmtId="4">
    <oc r="O35">
      <v>494.72199999999998</v>
    </oc>
    <nc r="O35"/>
  </rcc>
  <rcc rId="16090" sId="10" numFmtId="4">
    <oc r="P35">
      <v>1174.3130000000001</v>
    </oc>
    <nc r="P35"/>
  </rcc>
  <rcc rId="16091" sId="10" numFmtId="4">
    <oc r="Q35">
      <v>560.24199999999996</v>
    </oc>
    <nc r="Q35"/>
  </rcc>
  <rcc rId="16092" sId="10" numFmtId="4">
    <oc r="R35">
      <v>736.98199999999997</v>
    </oc>
    <nc r="R35"/>
  </rcc>
  <rcc rId="16093" sId="10" numFmtId="4">
    <oc r="S35">
      <v>0</v>
    </oc>
    <nc r="S35"/>
  </rcc>
  <rcc rId="16094" sId="10" numFmtId="4">
    <oc r="T35">
      <v>629.68200000000002</v>
    </oc>
    <nc r="T35"/>
  </rcc>
  <rcc rId="16095" sId="10" numFmtId="4">
    <oc r="U35">
      <v>0</v>
    </oc>
    <nc r="U35"/>
  </rcc>
  <rcc rId="16096" sId="10" numFmtId="4">
    <oc r="V35">
      <v>1156.29</v>
    </oc>
    <nc r="V35"/>
  </rcc>
  <rcc rId="16097" sId="10" numFmtId="4">
    <oc r="W35">
      <v>0</v>
    </oc>
    <nc r="W35"/>
  </rcc>
  <rcc rId="16098" sId="10" numFmtId="4">
    <oc r="X35">
      <v>819.029</v>
    </oc>
    <nc r="X35"/>
  </rcc>
  <rcc rId="16099" sId="10" numFmtId="4">
    <oc r="Y35">
      <v>0</v>
    </oc>
    <nc r="Y35"/>
  </rcc>
  <rcc rId="16100" sId="10" numFmtId="4">
    <oc r="Z35">
      <v>665.33199999999999</v>
    </oc>
    <nc r="Z35"/>
  </rcc>
  <rcc rId="16101" sId="10" numFmtId="4">
    <oc r="AA35">
      <v>0</v>
    </oc>
    <nc r="AA35"/>
  </rcc>
  <rcc rId="16102" sId="10" numFmtId="4">
    <oc r="AB35">
      <v>735.08299999999997</v>
    </oc>
    <nc r="AB35"/>
  </rcc>
  <rcc rId="16103" sId="10" numFmtId="4">
    <oc r="AC35">
      <v>0</v>
    </oc>
    <nc r="AC35"/>
  </rcc>
  <rcc rId="16104" sId="10" numFmtId="4">
    <oc r="AD35">
      <v>629.68200000000002</v>
    </oc>
    <nc r="AD35"/>
  </rcc>
  <rcc rId="16105" sId="10" numFmtId="4">
    <oc r="AE35">
      <v>0</v>
    </oc>
    <nc r="AE35"/>
  </rcc>
  <rcc rId="16106" sId="10" numFmtId="4">
    <oc r="AF35">
      <v>1101.117</v>
    </oc>
    <nc r="AF35"/>
  </rcc>
  <rcc rId="16107" sId="10" numFmtId="4">
    <oc r="AG35">
      <v>0</v>
    </oc>
    <nc r="AG35"/>
  </rcc>
  <rcc rId="16108" sId="10">
    <oc r="A36" t="inlineStr">
      <is>
        <t>3.</t>
      </is>
    </oc>
    <nc r="A36"/>
  </rcc>
  <rcc rId="16109" sId="10">
    <oc r="B36" t="inlineStr">
      <is>
        <t>Структурные элементы, не входящие в направления (подпрограммы)</t>
      </is>
    </oc>
    <nc r="B36"/>
  </rcc>
  <rcc rId="16110" sId="10">
    <oc r="A37" t="inlineStr">
      <is>
        <t>3.1.</t>
      </is>
    </oc>
    <nc r="A37"/>
  </rcc>
  <rcc rId="16111" sId="10">
    <oc r="B37" t="inlineStr">
      <is>
        <t>Комплекс процессных мероприятий «Обеспечение деятельности органов местного самоуправления города Когалыма» / Мероприятие  (результат) «Обеспечена деятельность отдела межведомственного взаимодействия в сфере обеспечения общественного порядка и безопасности Администрации города Когалыма»</t>
      </is>
    </oc>
    <nc r="B37"/>
  </rcc>
  <rcc rId="16112" sId="10">
    <oc r="C37" t="inlineStr">
      <is>
        <t>Всего</t>
      </is>
    </oc>
    <nc r="C37"/>
  </rcc>
  <rcc rId="16113" sId="10">
    <oc r="D37">
      <f>D38</f>
    </oc>
    <nc r="D37"/>
  </rcc>
  <rcc rId="16114" sId="10">
    <oc r="E37">
      <f>E38</f>
    </oc>
    <nc r="E37"/>
  </rcc>
  <rcc rId="16115" sId="10">
    <oc r="F37">
      <f>F38</f>
    </oc>
    <nc r="F37"/>
  </rcc>
  <rcc rId="16116" sId="10">
    <oc r="G37">
      <f>G38</f>
    </oc>
    <nc r="G37"/>
  </rcc>
  <rcc rId="16117" sId="10">
    <oc r="H37">
      <f>IFERROR(G37/D37*100,0)</f>
    </oc>
    <nc r="H37"/>
  </rcc>
  <rcc rId="16118" sId="10">
    <oc r="I37">
      <f>IFERROR(G37/E37*100,0)</f>
    </oc>
    <nc r="I37"/>
  </rcc>
  <rcc rId="16119" sId="10">
    <oc r="J37">
      <f>J38</f>
    </oc>
    <nc r="J37"/>
  </rcc>
  <rcc rId="16120" sId="10">
    <oc r="K37">
      <f>K38</f>
    </oc>
    <nc r="K37"/>
  </rcc>
  <rcc rId="16121" sId="10">
    <oc r="L37">
      <f>L38</f>
    </oc>
    <nc r="L37"/>
  </rcc>
  <rcc rId="16122" sId="10">
    <oc r="M37">
      <f>M38</f>
    </oc>
    <nc r="M37"/>
  </rcc>
  <rcc rId="16123" sId="10">
    <oc r="N37">
      <f>N38</f>
    </oc>
    <nc r="N37"/>
  </rcc>
  <rcc rId="16124" sId="10">
    <oc r="O37">
      <f>O38</f>
    </oc>
    <nc r="O37"/>
  </rcc>
  <rcc rId="16125" sId="10">
    <oc r="P37">
      <f>P38</f>
    </oc>
    <nc r="P37"/>
  </rcc>
  <rcc rId="16126" sId="10">
    <oc r="Q37">
      <f>Q38</f>
    </oc>
    <nc r="Q37"/>
  </rcc>
  <rcc rId="16127" sId="10">
    <oc r="R37">
      <f>R38</f>
    </oc>
    <nc r="R37"/>
  </rcc>
  <rcc rId="16128" sId="10">
    <oc r="S37">
      <f>S38</f>
    </oc>
    <nc r="S37"/>
  </rcc>
  <rcc rId="16129" sId="10">
    <oc r="T37">
      <f>T38</f>
    </oc>
    <nc r="T37"/>
  </rcc>
  <rcc rId="16130" sId="10">
    <oc r="U37">
      <f>U38</f>
    </oc>
    <nc r="U37"/>
  </rcc>
  <rcc rId="16131" sId="10">
    <oc r="V37">
      <f>V38</f>
    </oc>
    <nc r="V37"/>
  </rcc>
  <rcc rId="16132" sId="10">
    <oc r="W37">
      <f>W38</f>
    </oc>
    <nc r="W37"/>
  </rcc>
  <rcc rId="16133" sId="10">
    <oc r="X37">
      <f>X38</f>
    </oc>
    <nc r="X37"/>
  </rcc>
  <rcc rId="16134" sId="10">
    <oc r="Y37">
      <f>Y38</f>
    </oc>
    <nc r="Y37"/>
  </rcc>
  <rcc rId="16135" sId="10">
    <oc r="Z37">
      <f>Z38</f>
    </oc>
    <nc r="Z37"/>
  </rcc>
  <rcc rId="16136" sId="10">
    <oc r="AA37">
      <f>AA38</f>
    </oc>
    <nc r="AA37"/>
  </rcc>
  <rcc rId="16137" sId="10">
    <oc r="AB37">
      <f>AB38</f>
    </oc>
    <nc r="AB37"/>
  </rcc>
  <rcc rId="16138" sId="10">
    <oc r="AC37">
      <f>AC38</f>
    </oc>
    <nc r="AC37"/>
  </rcc>
  <rcc rId="16139" sId="10">
    <oc r="AD37">
      <f>AD38</f>
    </oc>
    <nc r="AD37"/>
  </rcc>
  <rcc rId="16140" sId="10">
    <oc r="AE37">
      <f>AE38</f>
    </oc>
    <nc r="AE37"/>
  </rcc>
  <rcc rId="16141" sId="10">
    <oc r="AF37">
      <f>AF38</f>
    </oc>
    <nc r="AF37"/>
  </rcc>
  <rcc rId="16142" sId="10">
    <oc r="AG37">
      <f>AG38</f>
    </oc>
    <nc r="AG37"/>
  </rcc>
  <rcc rId="16143" sId="10">
    <oc r="C38" t="inlineStr">
      <is>
        <t>бюджет города Когалыма</t>
      </is>
    </oc>
    <nc r="C38"/>
  </rcc>
  <rcc rId="16144" sId="10">
    <oc r="D38">
      <f>SUM(J38,L38,N38,P38,R38,T38,V38,X38,Z38,AB38,AD38,AF38)</f>
    </oc>
    <nc r="D38"/>
  </rcc>
  <rcc rId="16145" sId="10">
    <oc r="E38">
      <f>J38</f>
    </oc>
    <nc r="E38"/>
  </rcc>
  <rcc rId="16146" sId="10">
    <oc r="F38">
      <f>G38</f>
    </oc>
    <nc r="F38"/>
  </rcc>
  <rcc rId="16147" sId="10">
    <oc r="G38">
      <f>SUM(K38,M38,O38,Q38,S38,U38,W38,Y38,AA38,AC38,AE38,AG38)</f>
    </oc>
    <nc r="G38"/>
  </rcc>
  <rcc rId="16148" sId="10">
    <oc r="H38">
      <f>IFERROR(G38/D38*100,0)</f>
    </oc>
    <nc r="H38"/>
  </rcc>
  <rcc rId="16149" sId="10">
    <oc r="I38">
      <f>IFERROR(G38/E38*100,0)</f>
    </oc>
    <nc r="I38"/>
  </rcc>
  <rcc rId="16150" sId="10" numFmtId="4">
    <oc r="J38">
      <v>910.76800000000003</v>
    </oc>
    <nc r="J38"/>
  </rcc>
  <rcc rId="16151" sId="10" numFmtId="4">
    <oc r="K38">
      <v>497.447</v>
    </oc>
    <nc r="K38"/>
  </rcc>
  <rcc rId="16152" sId="10" numFmtId="4">
    <oc r="L38">
      <v>544.96299999999997</v>
    </oc>
    <nc r="L38"/>
  </rcc>
  <rcc rId="16153" sId="10" numFmtId="4">
    <oc r="M38">
      <v>676.79100000000005</v>
    </oc>
    <nc r="M38"/>
  </rcc>
  <rcc rId="16154" sId="10" numFmtId="4">
    <oc r="N38">
      <v>375.82799999999997</v>
    </oc>
    <nc r="N38"/>
  </rcc>
  <rcc rId="16155" sId="10" numFmtId="4">
    <oc r="O38">
      <v>393.79399999999998</v>
    </oc>
    <nc r="O38"/>
  </rcc>
  <rcc rId="16156" sId="10" numFmtId="4">
    <oc r="P38">
      <v>646.00599999999997</v>
    </oc>
    <nc r="P38"/>
  </rcc>
  <rcc rId="16157" sId="10" numFmtId="4">
    <oc r="Q38">
      <v>436.30599999999998</v>
    </oc>
    <nc r="Q38"/>
  </rcc>
  <rcc rId="16158" sId="10" numFmtId="4">
    <oc r="R38">
      <v>495.11399999999998</v>
    </oc>
    <nc r="R38"/>
  </rcc>
  <rcc rId="16159" sId="10" numFmtId="4">
    <oc r="S38">
      <v>0</v>
    </oc>
    <nc r="S38"/>
  </rcc>
  <rcc rId="16160" sId="10" numFmtId="4">
    <oc r="T38">
      <v>375.82799999999997</v>
    </oc>
    <nc r="T38"/>
  </rcc>
  <rcc rId="16161" sId="10" numFmtId="4">
    <oc r="U38">
      <v>0</v>
    </oc>
    <nc r="U38"/>
  </rcc>
  <rcc rId="16162" sId="10" numFmtId="4">
    <oc r="V38">
      <v>646.00599999999997</v>
    </oc>
    <nc r="V38"/>
  </rcc>
  <rcc rId="16163" sId="10" numFmtId="4">
    <oc r="W38">
      <v>0</v>
    </oc>
    <nc r="W38"/>
  </rcc>
  <rcc rId="16164" sId="10" numFmtId="4">
    <oc r="X38">
      <v>603.20299999999997</v>
    </oc>
    <nc r="X38"/>
  </rcc>
  <rcc rId="16165" sId="10" numFmtId="4">
    <oc r="Y38">
      <v>0</v>
    </oc>
    <nc r="Y38"/>
  </rcc>
  <rcc rId="16166" sId="10" numFmtId="4">
    <oc r="Z38">
      <v>408.471</v>
    </oc>
    <nc r="Z38"/>
  </rcc>
  <rcc rId="16167" sId="10" numFmtId="4">
    <oc r="AA38">
      <v>0</v>
    </oc>
    <nc r="AA38"/>
  </rcc>
  <rcc rId="16168" sId="10" numFmtId="4">
    <oc r="AB38">
      <v>429.82799999999997</v>
    </oc>
    <nc r="AB38"/>
  </rcc>
  <rcc rId="16169" sId="10" numFmtId="4">
    <oc r="AC38">
      <v>0</v>
    </oc>
    <nc r="AC38"/>
  </rcc>
  <rcc rId="16170" sId="10" numFmtId="4">
    <oc r="AD38">
      <v>429.82799999999997</v>
    </oc>
    <nc r="AD38"/>
  </rcc>
  <rcc rId="16171" sId="10" numFmtId="4">
    <oc r="AE38">
      <v>0</v>
    </oc>
    <nc r="AE38"/>
  </rcc>
  <rcc rId="16172" sId="10" numFmtId="4">
    <oc r="AF38">
      <v>454.35700000000003</v>
    </oc>
    <nc r="AF38"/>
  </rcc>
  <rcc rId="16173" sId="10" numFmtId="4">
    <oc r="AG38">
      <v>0</v>
    </oc>
    <nc r="AG38"/>
  </rcc>
  <rcc rId="16174" sId="11">
    <oc r="C2" t="inlineStr">
      <is>
        <t xml:space="preserve">Отчет о ходе реализации муниципальной программы </t>
      </is>
    </oc>
    <nc r="C2"/>
  </rcc>
  <rcc rId="16175" sId="11">
    <oc r="C3" t="inlineStr">
      <is>
        <t xml:space="preserve"> "Безопасность жизнедеятельности населения города Когалыма" </t>
      </is>
    </oc>
    <nc r="C3"/>
  </rcc>
  <rcc rId="16176" sId="11">
    <oc r="AG3" t="inlineStr">
      <is>
        <t>тыс. рублей</t>
      </is>
    </oc>
    <nc r="AG3"/>
  </rcc>
  <rcc rId="16177" sId="11">
    <oc r="A4" t="inlineStr">
      <is>
        <t>№п/п</t>
      </is>
    </oc>
    <nc r="A4"/>
  </rcc>
  <rcc rId="16178" sId="11">
    <oc r="B4" t="inlineStr">
      <is>
        <t>Наименование направления (подпрограмм), структурных элементов</t>
      </is>
    </oc>
    <nc r="B4"/>
  </rcc>
  <rcc rId="16179" sId="11">
    <oc r="C4" t="inlineStr">
      <is>
        <t>Источники финансирования</t>
      </is>
    </oc>
    <nc r="C4"/>
  </rcc>
  <rcc rId="16180" sId="11">
    <oc r="D4" t="inlineStr">
      <is>
        <t>План на</t>
      </is>
    </oc>
    <nc r="D4"/>
  </rcc>
  <rcc rId="16181" sId="11">
    <oc r="E4" t="inlineStr">
      <is>
        <t>План на</t>
      </is>
    </oc>
    <nc r="E4"/>
  </rcc>
  <rcc rId="16182" sId="11">
    <oc r="F4" t="inlineStr">
      <is>
        <t xml:space="preserve">Профинансировано на </t>
      </is>
    </oc>
    <nc r="F4"/>
  </rcc>
  <rcc rId="16183" sId="11">
    <oc r="G4" t="inlineStr">
      <is>
        <t xml:space="preserve">Кассовый расход на </t>
      </is>
    </oc>
    <nc r="G4"/>
  </rcc>
  <rcc rId="16184" sId="11">
    <oc r="H4" t="inlineStr">
      <is>
        <t>Исполнение, %</t>
      </is>
    </oc>
    <nc r="H4"/>
  </rcc>
  <rcc rId="16185" sId="11">
    <oc r="J4" t="inlineStr">
      <is>
        <t>январь</t>
      </is>
    </oc>
    <nc r="J4"/>
  </rcc>
  <rcc rId="16186" sId="11">
    <oc r="L4" t="inlineStr">
      <is>
        <t>февраль</t>
      </is>
    </oc>
    <nc r="L4"/>
  </rcc>
  <rcc rId="16187" sId="11">
    <oc r="N4" t="inlineStr">
      <is>
        <t>март</t>
      </is>
    </oc>
    <nc r="N4"/>
  </rcc>
  <rcc rId="16188" sId="11">
    <oc r="P4" t="inlineStr">
      <is>
        <t>апрель</t>
      </is>
    </oc>
    <nc r="P4"/>
  </rcc>
  <rcc rId="16189" sId="11">
    <oc r="R4" t="inlineStr">
      <is>
        <t>май</t>
      </is>
    </oc>
    <nc r="R4"/>
  </rcc>
  <rcc rId="16190" sId="11">
    <oc r="T4" t="inlineStr">
      <is>
        <t>июнь</t>
      </is>
    </oc>
    <nc r="T4"/>
  </rcc>
  <rcc rId="16191" sId="11">
    <oc r="V4" t="inlineStr">
      <is>
        <t>июль</t>
      </is>
    </oc>
    <nc r="V4"/>
  </rcc>
  <rcc rId="16192" sId="11">
    <oc r="X4" t="inlineStr">
      <is>
        <t>август</t>
      </is>
    </oc>
    <nc r="X4"/>
  </rcc>
  <rcc rId="16193" sId="11">
    <oc r="Z4" t="inlineStr">
      <is>
        <t>сентябрь</t>
      </is>
    </oc>
    <nc r="Z4"/>
  </rcc>
  <rcc rId="16194" sId="11">
    <oc r="AB4" t="inlineStr">
      <is>
        <t>октябрь</t>
      </is>
    </oc>
    <nc r="AB4"/>
  </rcc>
  <rcc rId="16195" sId="11">
    <oc r="AD4" t="inlineStr">
      <is>
        <t>ноябрь</t>
      </is>
    </oc>
    <nc r="AD4"/>
  </rcc>
  <rcc rId="16196" sId="11">
    <oc r="AF4" t="inlineStr">
      <is>
        <t>декабрь</t>
      </is>
    </oc>
    <nc r="AF4"/>
  </rcc>
  <rcc rId="16197" sId="11">
    <oc r="AH4" t="inlineStr">
      <is>
        <t>Результаты реализации и причины отклонений факта от плана</t>
      </is>
    </oc>
    <nc r="AH4"/>
  </rcc>
  <rcc rId="16198" sId="11">
    <oc r="D6">
      <v>2025</v>
    </oc>
    <nc r="D6"/>
  </rcc>
  <rcc rId="16199" sId="11" numFmtId="19">
    <oc r="E6">
      <v>45689</v>
    </oc>
    <nc r="E6"/>
  </rcc>
  <rcc rId="16200" sId="11" numFmtId="19">
    <oc r="F6">
      <v>45689</v>
    </oc>
    <nc r="F6"/>
  </rcc>
  <rcc rId="16201" sId="11" numFmtId="19">
    <oc r="G6">
      <v>45689</v>
    </oc>
    <nc r="G6"/>
  </rcc>
  <rcc rId="16202" sId="11">
    <oc r="H6" t="inlineStr">
      <is>
        <t>к плану на год</t>
      </is>
    </oc>
    <nc r="H6"/>
  </rcc>
  <rcc rId="16203" sId="11">
    <oc r="I6" t="inlineStr">
      <is>
        <t>к плану на отчетную дату</t>
      </is>
    </oc>
    <nc r="I6"/>
  </rcc>
  <rcc rId="16204" sId="11">
    <oc r="J6" t="inlineStr">
      <is>
        <t xml:space="preserve">план </t>
      </is>
    </oc>
    <nc r="J6"/>
  </rcc>
  <rcc rId="16205" sId="11">
    <oc r="K6" t="inlineStr">
      <is>
        <t>кассовый расход</t>
      </is>
    </oc>
    <nc r="K6"/>
  </rcc>
  <rcc rId="16206" sId="11">
    <oc r="L6" t="inlineStr">
      <is>
        <t xml:space="preserve">план </t>
      </is>
    </oc>
    <nc r="L6"/>
  </rcc>
  <rcc rId="16207" sId="11">
    <oc r="M6" t="inlineStr">
      <is>
        <t>кассовый расход</t>
      </is>
    </oc>
    <nc r="M6"/>
  </rcc>
  <rcc rId="16208" sId="11">
    <oc r="N6" t="inlineStr">
      <is>
        <t xml:space="preserve">план </t>
      </is>
    </oc>
    <nc r="N6"/>
  </rcc>
  <rcc rId="16209" sId="11">
    <oc r="O6" t="inlineStr">
      <is>
        <t>кассовый расход</t>
      </is>
    </oc>
    <nc r="O6"/>
  </rcc>
  <rcc rId="16210" sId="11">
    <oc r="P6" t="inlineStr">
      <is>
        <t xml:space="preserve">план </t>
      </is>
    </oc>
    <nc r="P6"/>
  </rcc>
  <rcc rId="16211" sId="11">
    <oc r="Q6" t="inlineStr">
      <is>
        <t>кассовый расход</t>
      </is>
    </oc>
    <nc r="Q6"/>
  </rcc>
  <rcc rId="16212" sId="11">
    <oc r="R6" t="inlineStr">
      <is>
        <t xml:space="preserve">план </t>
      </is>
    </oc>
    <nc r="R6"/>
  </rcc>
  <rcc rId="16213" sId="11">
    <oc r="S6" t="inlineStr">
      <is>
        <t>кассовый расход</t>
      </is>
    </oc>
    <nc r="S6"/>
  </rcc>
  <rcc rId="16214" sId="11">
    <oc r="T6" t="inlineStr">
      <is>
        <t xml:space="preserve">план </t>
      </is>
    </oc>
    <nc r="T6"/>
  </rcc>
  <rcc rId="16215" sId="11">
    <oc r="U6" t="inlineStr">
      <is>
        <t>кассовый расход</t>
      </is>
    </oc>
    <nc r="U6"/>
  </rcc>
  <rcc rId="16216" sId="11">
    <oc r="V6" t="inlineStr">
      <is>
        <t xml:space="preserve">план </t>
      </is>
    </oc>
    <nc r="V6"/>
  </rcc>
  <rcc rId="16217" sId="11">
    <oc r="W6" t="inlineStr">
      <is>
        <t>кассовый расход</t>
      </is>
    </oc>
    <nc r="W6"/>
  </rcc>
  <rcc rId="16218" sId="11">
    <oc r="X6" t="inlineStr">
      <is>
        <t xml:space="preserve">план </t>
      </is>
    </oc>
    <nc r="X6"/>
  </rcc>
  <rcc rId="16219" sId="11">
    <oc r="Y6" t="inlineStr">
      <is>
        <t>кассовый расход</t>
      </is>
    </oc>
    <nc r="Y6"/>
  </rcc>
  <rcc rId="16220" sId="11">
    <oc r="Z6" t="inlineStr">
      <is>
        <t xml:space="preserve">план </t>
      </is>
    </oc>
    <nc r="Z6"/>
  </rcc>
  <rcc rId="16221" sId="11">
    <oc r="AA6" t="inlineStr">
      <is>
        <t>кассовый расход</t>
      </is>
    </oc>
    <nc r="AA6"/>
  </rcc>
  <rcc rId="16222" sId="11">
    <oc r="AB6" t="inlineStr">
      <is>
        <t xml:space="preserve">план </t>
      </is>
    </oc>
    <nc r="AB6"/>
  </rcc>
  <rcc rId="16223" sId="11">
    <oc r="AC6" t="inlineStr">
      <is>
        <t>кассовый расход</t>
      </is>
    </oc>
    <nc r="AC6"/>
  </rcc>
  <rcc rId="16224" sId="11">
    <oc r="AD6" t="inlineStr">
      <is>
        <t xml:space="preserve">план </t>
      </is>
    </oc>
    <nc r="AD6"/>
  </rcc>
  <rcc rId="16225" sId="11">
    <oc r="AE6" t="inlineStr">
      <is>
        <t>кассовый расход</t>
      </is>
    </oc>
    <nc r="AE6"/>
  </rcc>
  <rcc rId="16226" sId="11">
    <oc r="AF6" t="inlineStr">
      <is>
        <t xml:space="preserve">план </t>
      </is>
    </oc>
    <nc r="AF6"/>
  </rcc>
  <rcc rId="16227" sId="11">
    <oc r="AG6" t="inlineStr">
      <is>
        <t>кассовый расход</t>
      </is>
    </oc>
    <nc r="AG6"/>
  </rcc>
  <rcc rId="16228" sId="11" numFmtId="4">
    <oc r="A7">
      <v>1</v>
    </oc>
    <nc r="A7"/>
  </rcc>
  <rcc rId="16229" sId="11" numFmtId="4">
    <oc r="B7">
      <v>2</v>
    </oc>
    <nc r="B7"/>
  </rcc>
  <rcc rId="16230" sId="11" numFmtId="4">
    <oc r="C7">
      <v>3</v>
    </oc>
    <nc r="C7"/>
  </rcc>
  <rcc rId="16231" sId="11" numFmtId="4">
    <oc r="D7">
      <v>4</v>
    </oc>
    <nc r="D7"/>
  </rcc>
  <rcc rId="16232" sId="11" numFmtId="4">
    <oc r="E7">
      <v>5</v>
    </oc>
    <nc r="E7"/>
  </rcc>
  <rcc rId="16233" sId="11" numFmtId="4">
    <oc r="F7">
      <v>6</v>
    </oc>
    <nc r="F7"/>
  </rcc>
  <rcc rId="16234" sId="11" numFmtId="4">
    <oc r="G7">
      <v>7</v>
    </oc>
    <nc r="G7"/>
  </rcc>
  <rcc rId="16235" sId="11" numFmtId="4">
    <oc r="H7">
      <v>8</v>
    </oc>
    <nc r="H7"/>
  </rcc>
  <rcc rId="16236" sId="11" numFmtId="4">
    <oc r="I7">
      <v>9</v>
    </oc>
    <nc r="I7"/>
  </rcc>
  <rcc rId="16237" sId="11" numFmtId="4">
    <oc r="J7">
      <v>10</v>
    </oc>
    <nc r="J7"/>
  </rcc>
  <rcc rId="16238" sId="11" numFmtId="4">
    <oc r="K7">
      <v>11</v>
    </oc>
    <nc r="K7"/>
  </rcc>
  <rcc rId="16239" sId="11" numFmtId="4">
    <oc r="L7">
      <v>12</v>
    </oc>
    <nc r="L7"/>
  </rcc>
  <rcc rId="16240" sId="11" numFmtId="4">
    <oc r="M7">
      <v>13</v>
    </oc>
    <nc r="M7"/>
  </rcc>
  <rcc rId="16241" sId="11" numFmtId="4">
    <oc r="N7">
      <v>14</v>
    </oc>
    <nc r="N7"/>
  </rcc>
  <rcc rId="16242" sId="11" numFmtId="4">
    <oc r="O7">
      <v>15</v>
    </oc>
    <nc r="O7"/>
  </rcc>
  <rcc rId="16243" sId="11" numFmtId="4">
    <oc r="P7">
      <v>16</v>
    </oc>
    <nc r="P7"/>
  </rcc>
  <rcc rId="16244" sId="11" numFmtId="4">
    <oc r="Q7">
      <v>17</v>
    </oc>
    <nc r="Q7"/>
  </rcc>
  <rcc rId="16245" sId="11" numFmtId="4">
    <oc r="R7">
      <v>18</v>
    </oc>
    <nc r="R7"/>
  </rcc>
  <rcc rId="16246" sId="11" numFmtId="4">
    <oc r="S7">
      <v>19</v>
    </oc>
    <nc r="S7"/>
  </rcc>
  <rcc rId="16247" sId="11" numFmtId="4">
    <oc r="T7">
      <v>20</v>
    </oc>
    <nc r="T7"/>
  </rcc>
  <rcc rId="16248" sId="11" numFmtId="4">
    <oc r="U7">
      <v>21</v>
    </oc>
    <nc r="U7"/>
  </rcc>
  <rcc rId="16249" sId="11" numFmtId="4">
    <oc r="V7">
      <v>22</v>
    </oc>
    <nc r="V7"/>
  </rcc>
  <rcc rId="16250" sId="11" numFmtId="4">
    <oc r="W7">
      <v>23</v>
    </oc>
    <nc r="W7"/>
  </rcc>
  <rcc rId="16251" sId="11" numFmtId="4">
    <oc r="X7">
      <v>24</v>
    </oc>
    <nc r="X7"/>
  </rcc>
  <rcc rId="16252" sId="11" numFmtId="4">
    <oc r="Y7">
      <v>25</v>
    </oc>
    <nc r="Y7"/>
  </rcc>
  <rcc rId="16253" sId="11" numFmtId="4">
    <oc r="Z7">
      <v>26</v>
    </oc>
    <nc r="Z7"/>
  </rcc>
  <rcc rId="16254" sId="11" numFmtId="4">
    <oc r="AA7">
      <v>27</v>
    </oc>
    <nc r="AA7"/>
  </rcc>
  <rcc rId="16255" sId="11" numFmtId="4">
    <oc r="AB7">
      <v>28</v>
    </oc>
    <nc r="AB7"/>
  </rcc>
  <rcc rId="16256" sId="11" numFmtId="4">
    <oc r="AC7">
      <v>29</v>
    </oc>
    <nc r="AC7"/>
  </rcc>
  <rcc rId="16257" sId="11" numFmtId="4">
    <oc r="AD7">
      <v>30</v>
    </oc>
    <nc r="AD7"/>
  </rcc>
  <rcc rId="16258" sId="11" numFmtId="4">
    <oc r="AE7">
      <v>31</v>
    </oc>
    <nc r="AE7"/>
  </rcc>
  <rcc rId="16259" sId="11" numFmtId="4">
    <oc r="AF7">
      <v>32</v>
    </oc>
    <nc r="AF7"/>
  </rcc>
  <rcc rId="16260" sId="11" numFmtId="4">
    <oc r="AG7">
      <v>33</v>
    </oc>
    <nc r="AG7"/>
  </rcc>
  <rcc rId="16261" sId="11" numFmtId="4">
    <oc r="AH7">
      <v>34</v>
    </oc>
    <nc r="AH7"/>
  </rcc>
  <rcc rId="16262" sId="11">
    <oc r="B8" t="inlineStr">
      <is>
        <t>Всего по муниципальной программе</t>
      </is>
    </oc>
    <nc r="B8"/>
  </rcc>
  <rcc rId="16263" sId="11">
    <oc r="C8" t="inlineStr">
      <is>
        <t>Всего</t>
      </is>
    </oc>
    <nc r="C8"/>
  </rcc>
  <rcc rId="16264" sId="11">
    <oc r="D8">
      <f>D9</f>
    </oc>
    <nc r="D8"/>
  </rcc>
  <rcc rId="16265" sId="11">
    <oc r="E8">
      <f>E9</f>
    </oc>
    <nc r="E8"/>
  </rcc>
  <rcc rId="16266" sId="11">
    <oc r="F8">
      <f>F9</f>
    </oc>
    <nc r="F8"/>
  </rcc>
  <rcc rId="16267" sId="11">
    <oc r="G8">
      <f>G9</f>
    </oc>
    <nc r="G8"/>
  </rcc>
  <rcc rId="16268" sId="11">
    <oc r="H8">
      <f>IFERROR(G8/D8*100,0)</f>
    </oc>
    <nc r="H8"/>
  </rcc>
  <rcc rId="16269" sId="11">
    <oc r="I8">
      <f>IFERROR(G8/E8*100,0)</f>
    </oc>
    <nc r="I8"/>
  </rcc>
  <rcc rId="16270" sId="11">
    <oc r="J8">
      <f>J9</f>
    </oc>
    <nc r="J8"/>
  </rcc>
  <rcc rId="16271" sId="11">
    <oc r="K8">
      <f>K9</f>
    </oc>
    <nc r="K8"/>
  </rcc>
  <rcc rId="16272" sId="11">
    <oc r="L8">
      <f>L9</f>
    </oc>
    <nc r="L8"/>
  </rcc>
  <rcc rId="16273" sId="11">
    <oc r="M8">
      <f>M9</f>
    </oc>
    <nc r="M8"/>
  </rcc>
  <rcc rId="16274" sId="11">
    <oc r="N8">
      <f>N9</f>
    </oc>
    <nc r="N8"/>
  </rcc>
  <rcc rId="16275" sId="11">
    <oc r="O8">
      <f>O9</f>
    </oc>
    <nc r="O8"/>
  </rcc>
  <rcc rId="16276" sId="11">
    <oc r="P8">
      <f>P9</f>
    </oc>
    <nc r="P8"/>
  </rcc>
  <rcc rId="16277" sId="11">
    <oc r="Q8">
      <f>Q9</f>
    </oc>
    <nc r="Q8"/>
  </rcc>
  <rcc rId="16278" sId="11">
    <oc r="R8">
      <f>R9</f>
    </oc>
    <nc r="R8"/>
  </rcc>
  <rcc rId="16279" sId="11">
    <oc r="S8">
      <f>S9</f>
    </oc>
    <nc r="S8"/>
  </rcc>
  <rcc rId="16280" sId="11">
    <oc r="T8">
      <f>T9</f>
    </oc>
    <nc r="T8"/>
  </rcc>
  <rcc rId="16281" sId="11">
    <oc r="U8">
      <f>U9</f>
    </oc>
    <nc r="U8"/>
  </rcc>
  <rcc rId="16282" sId="11">
    <oc r="V8">
      <f>V9</f>
    </oc>
    <nc r="V8"/>
  </rcc>
  <rcc rId="16283" sId="11">
    <oc r="W8">
      <f>W9</f>
    </oc>
    <nc r="W8"/>
  </rcc>
  <rcc rId="16284" sId="11">
    <oc r="X8">
      <f>X9</f>
    </oc>
    <nc r="X8"/>
  </rcc>
  <rcc rId="16285" sId="11">
    <oc r="Y8">
      <f>Y9</f>
    </oc>
    <nc r="Y8"/>
  </rcc>
  <rcc rId="16286" sId="11">
    <oc r="Z8">
      <f>Z9</f>
    </oc>
    <nc r="Z8"/>
  </rcc>
  <rcc rId="16287" sId="11">
    <oc r="AA8">
      <f>AA9</f>
    </oc>
    <nc r="AA8"/>
  </rcc>
  <rcc rId="16288" sId="11">
    <oc r="AB8">
      <f>AB9</f>
    </oc>
    <nc r="AB8"/>
  </rcc>
  <rcc rId="16289" sId="11">
    <oc r="AC8">
      <f>AC9</f>
    </oc>
    <nc r="AC8"/>
  </rcc>
  <rcc rId="16290" sId="11">
    <oc r="AD8">
      <f>AD9</f>
    </oc>
    <nc r="AD8"/>
  </rcc>
  <rcc rId="16291" sId="11">
    <oc r="AE8">
      <f>AE9</f>
    </oc>
    <nc r="AE8"/>
  </rcc>
  <rcc rId="16292" sId="11">
    <oc r="AF8">
      <f>AF9</f>
    </oc>
    <nc r="AF8"/>
  </rcc>
  <rcc rId="16293" sId="11">
    <oc r="AG8">
      <f>AG9</f>
    </oc>
    <nc r="AG8"/>
  </rcc>
  <rcc rId="16294" sId="11">
    <oc r="C9" t="inlineStr">
      <is>
        <t>бюджет города Когалыма</t>
      </is>
    </oc>
    <nc r="C9"/>
  </rcc>
  <rcc rId="16295" sId="11">
    <oc r="D9">
      <f>SUM(J9,L9,N9,P9,R9,T9,V9,X9,Z9,AB9,AD9,AF9)</f>
    </oc>
    <nc r="D9"/>
  </rcc>
  <rcc rId="16296" sId="11">
    <oc r="E9">
      <f>E25</f>
    </oc>
    <nc r="E9"/>
  </rcc>
  <rcc rId="16297" sId="11">
    <oc r="F9">
      <f>F25</f>
    </oc>
    <nc r="F9"/>
  </rcc>
  <rcc rId="16298" sId="11">
    <oc r="G9">
      <f>G25</f>
    </oc>
    <nc r="G9"/>
  </rcc>
  <rcc rId="16299" sId="11">
    <oc r="H9">
      <f>IFERROR(G9/D9*100,0)</f>
    </oc>
    <nc r="H9"/>
  </rcc>
  <rcc rId="16300" sId="11">
    <oc r="I9">
      <f>IFERROR(G9/E9*100,0)</f>
    </oc>
    <nc r="I9"/>
  </rcc>
  <rcc rId="16301" sId="11">
    <oc r="J9">
      <f>J12+J25+J27</f>
    </oc>
    <nc r="J9"/>
  </rcc>
  <rcc rId="16302" sId="11">
    <oc r="K9">
      <f>K12+K25+K27</f>
    </oc>
    <nc r="K9"/>
  </rcc>
  <rcc rId="16303" sId="11">
    <oc r="L9">
      <f>L12+L25+L27</f>
    </oc>
    <nc r="L9"/>
  </rcc>
  <rcc rId="16304" sId="11">
    <oc r="M9">
      <f>M12+M25+M27</f>
    </oc>
    <nc r="M9"/>
  </rcc>
  <rcc rId="16305" sId="11">
    <oc r="N9">
      <f>N12+N25+N27</f>
    </oc>
    <nc r="N9"/>
  </rcc>
  <rcc rId="16306" sId="11">
    <oc r="O9">
      <f>O12+O25+O27</f>
    </oc>
    <nc r="O9"/>
  </rcc>
  <rcc rId="16307" sId="11">
    <oc r="P9">
      <f>P12+P25+P27</f>
    </oc>
    <nc r="P9"/>
  </rcc>
  <rcc rId="16308" sId="11">
    <oc r="Q9">
      <f>Q12+Q25+Q27</f>
    </oc>
    <nc r="Q9"/>
  </rcc>
  <rcc rId="16309" sId="11">
    <oc r="R9">
      <f>R12+R25+R27</f>
    </oc>
    <nc r="R9"/>
  </rcc>
  <rcc rId="16310" sId="11">
    <oc r="S9">
      <f>S12+S25+S27</f>
    </oc>
    <nc r="S9"/>
  </rcc>
  <rcc rId="16311" sId="11">
    <oc r="T9">
      <f>T12+T25+T27</f>
    </oc>
    <nc r="T9"/>
  </rcc>
  <rcc rId="16312" sId="11">
    <oc r="U9">
      <f>U12+U25+U27</f>
    </oc>
    <nc r="U9"/>
  </rcc>
  <rcc rId="16313" sId="11">
    <oc r="V9">
      <f>V12+V25+V27</f>
    </oc>
    <nc r="V9"/>
  </rcc>
  <rcc rId="16314" sId="11">
    <oc r="W9">
      <f>W12+W25+W27</f>
    </oc>
    <nc r="W9"/>
  </rcc>
  <rcc rId="16315" sId="11">
    <oc r="X9">
      <f>X12+X25+X27</f>
    </oc>
    <nc r="X9"/>
  </rcc>
  <rcc rId="16316" sId="11">
    <oc r="Y9">
      <f>Y12+Y25+Y27</f>
    </oc>
    <nc r="Y9"/>
  </rcc>
  <rcc rId="16317" sId="11">
    <oc r="Z9">
      <f>Z12+Z25+Z27</f>
    </oc>
    <nc r="Z9"/>
  </rcc>
  <rcc rId="16318" sId="11">
    <oc r="AA9">
      <f>AA12+AA25+AA27</f>
    </oc>
    <nc r="AA9"/>
  </rcc>
  <rcc rId="16319" sId="11">
    <oc r="AB9">
      <f>AB12+AB25+AB27</f>
    </oc>
    <nc r="AB9"/>
  </rcc>
  <rcc rId="16320" sId="11">
    <oc r="AC9">
      <f>AC12+AC25+AC27</f>
    </oc>
    <nc r="AC9"/>
  </rcc>
  <rcc rId="16321" sId="11">
    <oc r="AD9">
      <f>AD12+AD25+AD27</f>
    </oc>
    <nc r="AD9"/>
  </rcc>
  <rcc rId="16322" sId="11">
    <oc r="AE9">
      <f>AE12+AE25+AE27</f>
    </oc>
    <nc r="AE9"/>
  </rcc>
  <rcc rId="16323" sId="11">
    <oc r="AF9">
      <f>AF12+AF25+AF27</f>
    </oc>
    <nc r="AF9"/>
  </rcc>
  <rcc rId="16324" sId="11">
    <oc r="AG9">
      <f>AG12+AG25+AG27</f>
    </oc>
    <nc r="AG9"/>
  </rcc>
  <rcc rId="16325" sId="11">
    <oc r="A10" t="inlineStr">
      <is>
        <t>1.</t>
      </is>
    </oc>
    <nc r="A10"/>
  </rcc>
  <rcc rId="16326" sId="11">
    <oc r="B10" t="inlineStr">
      <is>
        <t>Направление (подпрограмма) «Организация и обеспечение мероприятий в сфере гражданской обороны, защиты населения и территории города Когалыма от чрезвычайных ситуаций»</t>
      </is>
    </oc>
    <nc r="B10"/>
  </rcc>
  <rcc rId="16327" sId="11">
    <oc r="A11" t="inlineStr">
      <is>
        <t xml:space="preserve"> 1.1.</t>
      </is>
    </oc>
    <nc r="A11"/>
  </rcc>
  <rcc rId="16328" sId="11">
    <oc r="B11" t="inlineStr">
      <is>
        <t>Комплекс процессных мероприятий «Предупреждение и ликвидация чрезвычайных ситуаций природного и техногенного характера, а также обеспечение безопасности людей на водных объектах в городе Когалыме», в том числе:</t>
      </is>
    </oc>
    <nc r="B11"/>
  </rcc>
  <rcc rId="16329" sId="11">
    <oc r="C11" t="inlineStr">
      <is>
        <t>Всего</t>
      </is>
    </oc>
    <nc r="C11"/>
  </rcc>
  <rcc rId="16330" sId="11">
    <oc r="D11">
      <f>D12</f>
    </oc>
    <nc r="D11"/>
  </rcc>
  <rcc rId="16331" sId="11">
    <oc r="E11">
      <f>E12</f>
    </oc>
    <nc r="E11"/>
  </rcc>
  <rcc rId="16332" sId="11">
    <oc r="F11">
      <f>F12</f>
    </oc>
    <nc r="F11"/>
  </rcc>
  <rcc rId="16333" sId="11">
    <oc r="G11">
      <f>G12</f>
    </oc>
    <nc r="G11"/>
  </rcc>
  <rcc rId="16334" sId="11">
    <oc r="H11">
      <f>IFERROR(G11/D11*100,0)</f>
    </oc>
    <nc r="H11"/>
  </rcc>
  <rcc rId="16335" sId="11">
    <oc r="I11">
      <f>IFERROR(G11/E11*100,0)</f>
    </oc>
    <nc r="I11"/>
  </rcc>
  <rcc rId="16336" sId="11">
    <oc r="J11">
      <f>J12</f>
    </oc>
    <nc r="J11"/>
  </rcc>
  <rcc rId="16337" sId="11">
    <oc r="K11">
      <f>K12</f>
    </oc>
    <nc r="K11"/>
  </rcc>
  <rcc rId="16338" sId="11">
    <oc r="L11">
      <f>L12</f>
    </oc>
    <nc r="L11"/>
  </rcc>
  <rcc rId="16339" sId="11">
    <oc r="M11">
      <f>M12</f>
    </oc>
    <nc r="M11"/>
  </rcc>
  <rcc rId="16340" sId="11">
    <oc r="N11">
      <f>N12</f>
    </oc>
    <nc r="N11"/>
  </rcc>
  <rcc rId="16341" sId="11">
    <oc r="O11">
      <f>O12</f>
    </oc>
    <nc r="O11"/>
  </rcc>
  <rcc rId="16342" sId="11">
    <oc r="P11">
      <f>P12</f>
    </oc>
    <nc r="P11"/>
  </rcc>
  <rcc rId="16343" sId="11">
    <oc r="Q11">
      <f>Q12</f>
    </oc>
    <nc r="Q11"/>
  </rcc>
  <rcc rId="16344" sId="11">
    <oc r="R11">
      <f>R12</f>
    </oc>
    <nc r="R11"/>
  </rcc>
  <rcc rId="16345" sId="11">
    <oc r="S11">
      <f>S12</f>
    </oc>
    <nc r="S11"/>
  </rcc>
  <rcc rId="16346" sId="11">
    <oc r="T11">
      <f>T12</f>
    </oc>
    <nc r="T11"/>
  </rcc>
  <rcc rId="16347" sId="11">
    <oc r="U11">
      <f>U12</f>
    </oc>
    <nc r="U11"/>
  </rcc>
  <rcc rId="16348" sId="11">
    <oc r="V11">
      <f>V12</f>
    </oc>
    <nc r="V11"/>
  </rcc>
  <rcc rId="16349" sId="11">
    <oc r="W11">
      <f>W12</f>
    </oc>
    <nc r="W11"/>
  </rcc>
  <rcc rId="16350" sId="11">
    <oc r="X11">
      <f>X12</f>
    </oc>
    <nc r="X11"/>
  </rcc>
  <rcc rId="16351" sId="11">
    <oc r="Y11">
      <f>Y12</f>
    </oc>
    <nc r="Y11"/>
  </rcc>
  <rcc rId="16352" sId="11">
    <oc r="Z11">
      <f>Z12</f>
    </oc>
    <nc r="Z11"/>
  </rcc>
  <rcc rId="16353" sId="11">
    <oc r="AA11">
      <f>AA12</f>
    </oc>
    <nc r="AA11"/>
  </rcc>
  <rcc rId="16354" sId="11">
    <oc r="AB11">
      <f>AB12</f>
    </oc>
    <nc r="AB11"/>
  </rcc>
  <rcc rId="16355" sId="11">
    <oc r="AC11">
      <f>AC12</f>
    </oc>
    <nc r="AC11"/>
  </rcc>
  <rcc rId="16356" sId="11">
    <oc r="AD11">
      <f>AD12</f>
    </oc>
    <nc r="AD11"/>
  </rcc>
  <rcc rId="16357" sId="11">
    <oc r="AE11">
      <f>AE12</f>
    </oc>
    <nc r="AE11"/>
  </rcc>
  <rcc rId="16358" sId="11">
    <oc r="AF11">
      <f>AF12</f>
    </oc>
    <nc r="AF11"/>
  </rcc>
  <rcc rId="16359" sId="11">
    <oc r="AG11">
      <f>AG12</f>
    </oc>
    <nc r="AG11"/>
  </rcc>
  <rcc rId="16360" sId="11">
    <oc r="C12" t="inlineStr">
      <is>
        <t>бюджет города Когалыма</t>
      </is>
    </oc>
    <nc r="C12"/>
  </rcc>
  <rcc rId="16361" sId="11">
    <oc r="D12">
      <f>SUM(J12,L12,N12,P12,R12,T12,V12,X12,Z12,AB12,AD12,AF12)</f>
    </oc>
    <nc r="D12"/>
  </rcc>
  <rcc rId="16362" sId="11">
    <oc r="E12">
      <f>J12</f>
    </oc>
    <nc r="E12"/>
  </rcc>
  <rcc rId="16363" sId="11">
    <oc r="F12">
      <f>G12</f>
    </oc>
    <nc r="F12"/>
  </rcc>
  <rcc rId="16364" sId="11">
    <oc r="G12">
      <f>SUM(K12,M12,O12,Q12,S12,U12,W12,Y12,AA12,AC12,AE12,AG12)</f>
    </oc>
    <nc r="G12"/>
  </rcc>
  <rcc rId="16365" sId="11">
    <oc r="H12">
      <f>IFERROR(G12/D12*100,0)</f>
    </oc>
    <nc r="H12"/>
  </rcc>
  <rcc rId="16366" sId="11">
    <oc r="I12">
      <f>IFERROR(G12/E12*100,0)</f>
    </oc>
    <nc r="I12"/>
  </rcc>
  <rcc rId="16367" sId="11">
    <oc r="J12">
      <f>J14+J16+J18+J20+J22</f>
    </oc>
    <nc r="J12"/>
  </rcc>
  <rcc rId="16368" sId="11">
    <oc r="K12">
      <f>K14+K16+K18+K20+K22</f>
    </oc>
    <nc r="K12"/>
  </rcc>
  <rcc rId="16369" sId="11">
    <oc r="L12">
      <f>L14+L16+L18+L20+L22</f>
    </oc>
    <nc r="L12"/>
  </rcc>
  <rcc rId="16370" sId="11">
    <oc r="M12">
      <f>M14+M16+M18+M20+M22</f>
    </oc>
    <nc r="M12"/>
  </rcc>
  <rcc rId="16371" sId="11">
    <oc r="N12">
      <f>N14+N16+N18+N20+N22</f>
    </oc>
    <nc r="N12"/>
  </rcc>
  <rcc rId="16372" sId="11">
    <oc r="O12">
      <f>O14+O16+O18+O20+O22</f>
    </oc>
    <nc r="O12"/>
  </rcc>
  <rcc rId="16373" sId="11">
    <oc r="P12">
      <f>P14+P16+P18+P20+P22</f>
    </oc>
    <nc r="P12"/>
  </rcc>
  <rcc rId="16374" sId="11">
    <oc r="Q12">
      <f>Q14+Q16+Q18+Q20+Q22</f>
    </oc>
    <nc r="Q12"/>
  </rcc>
  <rcc rId="16375" sId="11">
    <oc r="R12">
      <f>R14+R16+R18+R20+R22</f>
    </oc>
    <nc r="R12"/>
  </rcc>
  <rcc rId="16376" sId="11">
    <oc r="S12">
      <f>S14+S16+S18+S20+S22</f>
    </oc>
    <nc r="S12"/>
  </rcc>
  <rcc rId="16377" sId="11">
    <oc r="T12">
      <f>T14+T16+T18+T20+T22</f>
    </oc>
    <nc r="T12"/>
  </rcc>
  <rcc rId="16378" sId="11">
    <oc r="U12">
      <f>U14+U16+U18+U20+U22</f>
    </oc>
    <nc r="U12"/>
  </rcc>
  <rcc rId="16379" sId="11">
    <oc r="V12">
      <f>V14+V16+V18+V20+V22</f>
    </oc>
    <nc r="V12"/>
  </rcc>
  <rcc rId="16380" sId="11">
    <oc r="W12">
      <f>W14+W16+W18+W20+W22</f>
    </oc>
    <nc r="W12"/>
  </rcc>
  <rcc rId="16381" sId="11">
    <oc r="X12">
      <f>X14+X16+X18+X20+X22</f>
    </oc>
    <nc r="X12"/>
  </rcc>
  <rcc rId="16382" sId="11">
    <oc r="Y12">
      <f>Y14+Y16+Y18+Y20+Y22</f>
    </oc>
    <nc r="Y12"/>
  </rcc>
  <rcc rId="16383" sId="11">
    <oc r="Z12">
      <f>Z14+Z16+Z18+Z20+Z22</f>
    </oc>
    <nc r="Z12"/>
  </rcc>
  <rcc rId="16384" sId="11">
    <oc r="AA12">
      <f>AA14+AA16+AA18+AA20+AA22</f>
    </oc>
    <nc r="AA12"/>
  </rcc>
  <rcc rId="16385" sId="11">
    <oc r="AB12">
      <f>AB14+AB16+AB18+AB20+AB22</f>
    </oc>
    <nc r="AB12"/>
  </rcc>
  <rcc rId="16386" sId="11">
    <oc r="AC12">
      <f>AC14+AC16+AC18+AC20+AC22</f>
    </oc>
    <nc r="AC12"/>
  </rcc>
  <rcc rId="16387" sId="11">
    <oc r="AD12">
      <f>AD14+AD16+AD18+AD20+AD22</f>
    </oc>
    <nc r="AD12"/>
  </rcc>
  <rcc rId="16388" sId="11">
    <oc r="AE12">
      <f>AE14+AE16+AE18+AE20+AE22</f>
    </oc>
    <nc r="AE12"/>
  </rcc>
  <rcc rId="16389" sId="11">
    <oc r="AF12">
      <f>AF14+AF16+AF18+AF20+AF22</f>
    </oc>
    <nc r="AF12"/>
  </rcc>
  <rcc rId="16390" sId="11">
    <oc r="AG12">
      <f>AG14+AG16+AG18+AG20+AG22</f>
    </oc>
    <nc r="AG12"/>
  </rcc>
  <rcc rId="16391" sId="11">
    <oc r="B13" t="inlineStr">
      <is>
        <t xml:space="preserve"> Мероприятие (результат) «Обеспечена безопасность населения на водных объектах города Когалыма»</t>
      </is>
    </oc>
    <nc r="B13"/>
  </rcc>
  <rcc rId="16392" sId="11">
    <oc r="C13" t="inlineStr">
      <is>
        <t>Всего</t>
      </is>
    </oc>
    <nc r="C13"/>
  </rcc>
  <rcc rId="16393" sId="11">
    <oc r="D13">
      <f>D14</f>
    </oc>
    <nc r="D13"/>
  </rcc>
  <rcc rId="16394" sId="11">
    <oc r="E13">
      <f>E14</f>
    </oc>
    <nc r="E13"/>
  </rcc>
  <rcc rId="16395" sId="11">
    <oc r="F13">
      <f>F14</f>
    </oc>
    <nc r="F13"/>
  </rcc>
  <rcc rId="16396" sId="11">
    <oc r="G13">
      <f>G14</f>
    </oc>
    <nc r="G13"/>
  </rcc>
  <rcc rId="16397" sId="11">
    <oc r="H13">
      <f>IFERROR(G13/D13*100,0)</f>
    </oc>
    <nc r="H13"/>
  </rcc>
  <rcc rId="16398" sId="11">
    <oc r="I13">
      <f>IFERROR(G13/E13*100,0)</f>
    </oc>
    <nc r="I13"/>
  </rcc>
  <rcc rId="16399" sId="11">
    <oc r="J13">
      <f>J14</f>
    </oc>
    <nc r="J13"/>
  </rcc>
  <rcc rId="16400" sId="11">
    <oc r="K13">
      <f>K14</f>
    </oc>
    <nc r="K13"/>
  </rcc>
  <rcc rId="16401" sId="11">
    <oc r="L13">
      <f>L14</f>
    </oc>
    <nc r="L13"/>
  </rcc>
  <rcc rId="16402" sId="11">
    <oc r="M13">
      <f>M14</f>
    </oc>
    <nc r="M13"/>
  </rcc>
  <rcc rId="16403" sId="11">
    <oc r="N13">
      <f>N14</f>
    </oc>
    <nc r="N13"/>
  </rcc>
  <rcc rId="16404" sId="11">
    <oc r="O13">
      <f>O14</f>
    </oc>
    <nc r="O13"/>
  </rcc>
  <rcc rId="16405" sId="11">
    <oc r="P13">
      <f>P14</f>
    </oc>
    <nc r="P13"/>
  </rcc>
  <rcc rId="16406" sId="11">
    <oc r="Q13">
      <f>Q14</f>
    </oc>
    <nc r="Q13"/>
  </rcc>
  <rcc rId="16407" sId="11">
    <oc r="R13">
      <f>R14</f>
    </oc>
    <nc r="R13"/>
  </rcc>
  <rcc rId="16408" sId="11">
    <oc r="S13">
      <f>S14</f>
    </oc>
    <nc r="S13"/>
  </rcc>
  <rcc rId="16409" sId="11">
    <oc r="T13">
      <f>T14</f>
    </oc>
    <nc r="T13"/>
  </rcc>
  <rcc rId="16410" sId="11">
    <oc r="U13">
      <f>U14</f>
    </oc>
    <nc r="U13"/>
  </rcc>
  <rcc rId="16411" sId="11">
    <oc r="V13">
      <f>V14</f>
    </oc>
    <nc r="V13"/>
  </rcc>
  <rcc rId="16412" sId="11">
    <oc r="W13">
      <f>W14</f>
    </oc>
    <nc r="W13"/>
  </rcc>
  <rcc rId="16413" sId="11">
    <oc r="X13">
      <f>X14</f>
    </oc>
    <nc r="X13"/>
  </rcc>
  <rcc rId="16414" sId="11">
    <oc r="Y13">
      <f>Y14</f>
    </oc>
    <nc r="Y13"/>
  </rcc>
  <rcc rId="16415" sId="11">
    <oc r="Z13">
      <f>Z14</f>
    </oc>
    <nc r="Z13"/>
  </rcc>
  <rcc rId="16416" sId="11">
    <oc r="AA13">
      <f>AA14</f>
    </oc>
    <nc r="AA13"/>
  </rcc>
  <rcc rId="16417" sId="11">
    <oc r="AB13">
      <f>AB14</f>
    </oc>
    <nc r="AB13"/>
  </rcc>
  <rcc rId="16418" sId="11">
    <oc r="AC13">
      <f>AC14</f>
    </oc>
    <nc r="AC13"/>
  </rcc>
  <rcc rId="16419" sId="11">
    <oc r="AD13">
      <f>AD14</f>
    </oc>
    <nc r="AD13"/>
  </rcc>
  <rcc rId="16420" sId="11">
    <oc r="AE13">
      <f>AE14</f>
    </oc>
    <nc r="AE13"/>
  </rcc>
  <rcc rId="16421" sId="11">
    <oc r="AF13">
      <f>AF14</f>
    </oc>
    <nc r="AF13"/>
  </rcc>
  <rcc rId="16422" sId="11">
    <oc r="AG13">
      <f>AG14</f>
    </oc>
    <nc r="AG13"/>
  </rcc>
  <rcc rId="16423" sId="11">
    <oc r="C14" t="inlineStr">
      <is>
        <t>бюджет города Когалыма</t>
      </is>
    </oc>
    <nc r="C14"/>
  </rcc>
  <rcc rId="16424" sId="11">
    <oc r="D14">
      <f>SUM(J14,L14,N14,P14,R14,T14,V14,X14,Z14,AB14,AD14,AF14)</f>
    </oc>
    <nc r="D14"/>
  </rcc>
  <rcc rId="16425" sId="11">
    <oc r="E14">
      <f>J14</f>
    </oc>
    <nc r="E14"/>
  </rcc>
  <rcc rId="16426" sId="11">
    <oc r="F14">
      <f>G14</f>
    </oc>
    <nc r="F14"/>
  </rcc>
  <rcc rId="16427" sId="11">
    <oc r="G14">
      <f>SUM(K14,M14,O14,Q14,S14,U14,W14,Y14,AA14,AC14,AE14,AG14)</f>
    </oc>
    <nc r="G14"/>
  </rcc>
  <rcc rId="16428" sId="11">
    <oc r="H14">
      <f>IFERROR(G14/D14*100,0)</f>
    </oc>
    <nc r="H14"/>
  </rcc>
  <rcc rId="16429" sId="11">
    <oc r="I14">
      <f>IFERROR(G14/E14*100,0)</f>
    </oc>
    <nc r="I14"/>
  </rcc>
  <rcc rId="16430" sId="11" numFmtId="4">
    <oc r="J14">
      <v>0</v>
    </oc>
    <nc r="J14"/>
  </rcc>
  <rcc rId="16431" sId="11" numFmtId="4">
    <oc r="K14">
      <v>0</v>
    </oc>
    <nc r="K14"/>
  </rcc>
  <rcc rId="16432" sId="11" numFmtId="4">
    <oc r="L14">
      <v>0</v>
    </oc>
    <nc r="L14"/>
  </rcc>
  <rcc rId="16433" sId="11" numFmtId="4">
    <oc r="M14">
      <v>0</v>
    </oc>
    <nc r="M14"/>
  </rcc>
  <rcc rId="16434" sId="11" numFmtId="4">
    <oc r="N14">
      <v>0</v>
    </oc>
    <nc r="N14"/>
  </rcc>
  <rcc rId="16435" sId="11" numFmtId="4">
    <oc r="O14">
      <v>0</v>
    </oc>
    <nc r="O14"/>
  </rcc>
  <rcc rId="16436" sId="11" numFmtId="4">
    <oc r="P14">
      <v>2.7</v>
    </oc>
    <nc r="P14"/>
  </rcc>
  <rcc rId="16437" sId="11" numFmtId="4">
    <oc r="Q14">
      <v>0</v>
    </oc>
    <nc r="Q14"/>
  </rcc>
  <rcc rId="16438" sId="11" numFmtId="4">
    <oc r="R14">
      <v>4.4000000000000004</v>
    </oc>
    <nc r="R14"/>
  </rcc>
  <rcc rId="16439" sId="11" numFmtId="4">
    <oc r="S14">
      <v>0</v>
    </oc>
    <nc r="S14"/>
  </rcc>
  <rcc rId="16440" sId="11" numFmtId="4">
    <oc r="T14">
      <v>7.1</v>
    </oc>
    <nc r="T14"/>
  </rcc>
  <rcc rId="16441" sId="11" numFmtId="4">
    <oc r="U14">
      <v>0</v>
    </oc>
    <nc r="U14"/>
  </rcc>
  <rcc rId="16442" sId="11" numFmtId="4">
    <oc r="V14">
      <v>265</v>
    </oc>
    <nc r="V14"/>
  </rcc>
  <rcc rId="16443" sId="11" numFmtId="4">
    <oc r="W14">
      <v>0</v>
    </oc>
    <nc r="W14"/>
  </rcc>
  <rcc rId="16444" sId="11" numFmtId="4">
    <oc r="X14">
      <v>349.4</v>
    </oc>
    <nc r="X14"/>
  </rcc>
  <rcc rId="16445" sId="11" numFmtId="4">
    <oc r="Y14">
      <v>0</v>
    </oc>
    <nc r="Y14"/>
  </rcc>
  <rcc rId="16446" sId="11" numFmtId="4">
    <oc r="Z14">
      <v>189.6</v>
    </oc>
    <nc r="Z14"/>
  </rcc>
  <rcc rId="16447" sId="11" numFmtId="4">
    <oc r="AA14">
      <v>0</v>
    </oc>
    <nc r="AA14"/>
  </rcc>
  <rcc rId="16448" sId="11" numFmtId="4">
    <oc r="AB14">
      <v>4.4000000000000004</v>
    </oc>
    <nc r="AB14"/>
  </rcc>
  <rcc rId="16449" sId="11" numFmtId="4">
    <oc r="AC14">
      <v>0</v>
    </oc>
    <nc r="AC14"/>
  </rcc>
  <rcc rId="16450" sId="11" numFmtId="4">
    <oc r="AD14">
      <v>0</v>
    </oc>
    <nc r="AD14"/>
  </rcc>
  <rcc rId="16451" sId="11" numFmtId="4">
    <oc r="AE14">
      <v>0</v>
    </oc>
    <nc r="AE14"/>
  </rcc>
  <rcc rId="16452" sId="11" numFmtId="4">
    <oc r="AF14">
      <v>0</v>
    </oc>
    <nc r="AF14"/>
  </rcc>
  <rcc rId="16453" sId="11" numFmtId="4">
    <oc r="AG14">
      <v>0</v>
    </oc>
    <nc r="AG14"/>
  </rcc>
  <rcc rId="16454" sId="11">
    <oc r="B15" t="inlineStr">
      <is>
        <t xml:space="preserve"> Мероприятие (результат) «Обеспечено снижение рисков и смягчение последствий чрезвычайных ситуаций природного и техногенного характера на территории города Когалыма»</t>
      </is>
    </oc>
    <nc r="B15"/>
  </rcc>
  <rcc rId="16455" sId="11">
    <oc r="C15" t="inlineStr">
      <is>
        <t>Всего</t>
      </is>
    </oc>
    <nc r="C15"/>
  </rcc>
  <rcc rId="16456" sId="11">
    <oc r="D15">
      <f>D16</f>
    </oc>
    <nc r="D15"/>
  </rcc>
  <rcc rId="16457" sId="11">
    <oc r="E15">
      <f>E16</f>
    </oc>
    <nc r="E15"/>
  </rcc>
  <rcc rId="16458" sId="11">
    <oc r="F15">
      <f>F16</f>
    </oc>
    <nc r="F15"/>
  </rcc>
  <rcc rId="16459" sId="11">
    <oc r="G15">
      <f>G16</f>
    </oc>
    <nc r="G15"/>
  </rcc>
  <rcc rId="16460" sId="11">
    <oc r="H15">
      <f>IFERROR(G15/D15*100,0)</f>
    </oc>
    <nc r="H15"/>
  </rcc>
  <rcc rId="16461" sId="11">
    <oc r="I15">
      <f>IFERROR(G15/E15*100,0)</f>
    </oc>
    <nc r="I15"/>
  </rcc>
  <rcc rId="16462" sId="11">
    <oc r="J15">
      <f>J16</f>
    </oc>
    <nc r="J15"/>
  </rcc>
  <rcc rId="16463" sId="11">
    <oc r="K15">
      <f>K16</f>
    </oc>
    <nc r="K15"/>
  </rcc>
  <rcc rId="16464" sId="11">
    <oc r="L15">
      <f>L16</f>
    </oc>
    <nc r="L15"/>
  </rcc>
  <rcc rId="16465" sId="11">
    <oc r="M15">
      <f>M16</f>
    </oc>
    <nc r="M15"/>
  </rcc>
  <rcc rId="16466" sId="11">
    <oc r="N15">
      <f>N16</f>
    </oc>
    <nc r="N15"/>
  </rcc>
  <rcc rId="16467" sId="11">
    <oc r="O15">
      <f>O16</f>
    </oc>
    <nc r="O15"/>
  </rcc>
  <rcc rId="16468" sId="11">
    <oc r="P15">
      <f>P16</f>
    </oc>
    <nc r="P15"/>
  </rcc>
  <rcc rId="16469" sId="11">
    <oc r="Q15">
      <f>Q16</f>
    </oc>
    <nc r="Q15"/>
  </rcc>
  <rcc rId="16470" sId="11">
    <oc r="R15">
      <f>R16</f>
    </oc>
    <nc r="R15"/>
  </rcc>
  <rcc rId="16471" sId="11">
    <oc r="S15">
      <f>S16</f>
    </oc>
    <nc r="S15"/>
  </rcc>
  <rcc rId="16472" sId="11">
    <oc r="T15">
      <f>T16</f>
    </oc>
    <nc r="T15"/>
  </rcc>
  <rcc rId="16473" sId="11">
    <oc r="U15">
      <f>U16</f>
    </oc>
    <nc r="U15"/>
  </rcc>
  <rcc rId="16474" sId="11">
    <oc r="V15">
      <f>V16</f>
    </oc>
    <nc r="V15"/>
  </rcc>
  <rcc rId="16475" sId="11">
    <oc r="W15">
      <f>W16</f>
    </oc>
    <nc r="W15"/>
  </rcc>
  <rcc rId="16476" sId="11">
    <oc r="X15">
      <f>X16</f>
    </oc>
    <nc r="X15"/>
  </rcc>
  <rcc rId="16477" sId="11">
    <oc r="Y15">
      <f>Y16</f>
    </oc>
    <nc r="Y15"/>
  </rcc>
  <rcc rId="16478" sId="11">
    <oc r="Z15">
      <f>Z16</f>
    </oc>
    <nc r="Z15"/>
  </rcc>
  <rcc rId="16479" sId="11">
    <oc r="AA15">
      <f>AA16</f>
    </oc>
    <nc r="AA15"/>
  </rcc>
  <rcc rId="16480" sId="11">
    <oc r="AB15">
      <f>AB16</f>
    </oc>
    <nc r="AB15"/>
  </rcc>
  <rcc rId="16481" sId="11">
    <oc r="AC15">
      <f>AC16</f>
    </oc>
    <nc r="AC15"/>
  </rcc>
  <rcc rId="16482" sId="11">
    <oc r="AD15">
      <f>AD16</f>
    </oc>
    <nc r="AD15"/>
  </rcc>
  <rcc rId="16483" sId="11">
    <oc r="AE15">
      <f>AE16</f>
    </oc>
    <nc r="AE15"/>
  </rcc>
  <rcc rId="16484" sId="11">
    <oc r="AF15">
      <f>AF16</f>
    </oc>
    <nc r="AF15"/>
  </rcc>
  <rcc rId="16485" sId="11">
    <oc r="AG15">
      <f>AG16</f>
    </oc>
    <nc r="AG15"/>
  </rcc>
  <rcc rId="16486" sId="11">
    <oc r="C16" t="inlineStr">
      <is>
        <t>бюджет города Когалыма</t>
      </is>
    </oc>
    <nc r="C16"/>
  </rcc>
  <rcc rId="16487" sId="11">
    <oc r="D16">
      <f>SUM(J16,L16,N16,P16,R16,T16,V16,X16,Z16,AB16,AD16,AF16)</f>
    </oc>
    <nc r="D16"/>
  </rcc>
  <rcc rId="16488" sId="11">
    <oc r="E16">
      <f>J16</f>
    </oc>
    <nc r="E16"/>
  </rcc>
  <rcc rId="16489" sId="11">
    <oc r="F16">
      <f>G16</f>
    </oc>
    <nc r="F16"/>
  </rcc>
  <rcc rId="16490" sId="11">
    <oc r="G16">
      <f>SUM(K16,M16,O16,Q16,S16,U16,W16,Y16,AA16,AC16,AE16,AG16)</f>
    </oc>
    <nc r="G16"/>
  </rcc>
  <rcc rId="16491" sId="11">
    <oc r="H16">
      <f>IFERROR(G16/D16*100,0)</f>
    </oc>
    <nc r="H16"/>
  </rcc>
  <rcc rId="16492" sId="11">
    <oc r="I16">
      <f>IFERROR(G16/E16*100,0)</f>
    </oc>
    <nc r="I16"/>
  </rcc>
  <rcc rId="16493" sId="11" numFmtId="4">
    <oc r="J16">
      <v>0</v>
    </oc>
    <nc r="J16"/>
  </rcc>
  <rcc rId="16494" sId="11" numFmtId="4">
    <oc r="K16">
      <v>0</v>
    </oc>
    <nc r="K16"/>
  </rcc>
  <rcc rId="16495" sId="11" numFmtId="4">
    <oc r="L16">
      <v>0</v>
    </oc>
    <nc r="L16"/>
  </rcc>
  <rcc rId="16496" sId="11" numFmtId="4">
    <oc r="M16">
      <v>0</v>
    </oc>
    <nc r="M16"/>
  </rcc>
  <rcc rId="16497" sId="11" numFmtId="4">
    <oc r="N16">
      <v>0</v>
    </oc>
    <nc r="N16"/>
  </rcc>
  <rcc rId="16498" sId="11" numFmtId="4">
    <oc r="O16">
      <v>0</v>
    </oc>
    <nc r="O16"/>
  </rcc>
  <rcc rId="16499" sId="11" numFmtId="4">
    <oc r="P16">
      <v>0</v>
    </oc>
    <nc r="P16"/>
  </rcc>
  <rcc rId="16500" sId="11" numFmtId="4">
    <oc r="Q16">
      <v>0</v>
    </oc>
    <nc r="Q16"/>
  </rcc>
  <rcc rId="16501" sId="11" numFmtId="4">
    <oc r="R16">
      <v>0</v>
    </oc>
    <nc r="R16"/>
  </rcc>
  <rcc rId="16502" sId="11" numFmtId="4">
    <oc r="S16">
      <v>0</v>
    </oc>
    <nc r="S16"/>
  </rcc>
  <rcc rId="16503" sId="11" numFmtId="4">
    <oc r="T16">
      <v>128</v>
    </oc>
    <nc r="T16"/>
  </rcc>
  <rcc rId="16504" sId="11" numFmtId="4">
    <oc r="U16">
      <v>0</v>
    </oc>
    <nc r="U16"/>
  </rcc>
  <rcc rId="16505" sId="11" numFmtId="4">
    <oc r="V16">
      <v>102.9</v>
    </oc>
    <nc r="V16"/>
  </rcc>
  <rcc rId="16506" sId="11" numFmtId="4">
    <oc r="W16">
      <v>0</v>
    </oc>
    <nc r="W16"/>
  </rcc>
  <rcc rId="16507" sId="11" numFmtId="4">
    <oc r="X16">
      <v>361.7</v>
    </oc>
    <nc r="X16"/>
  </rcc>
  <rcc rId="16508" sId="11" numFmtId="4">
    <oc r="Y16">
      <v>0</v>
    </oc>
    <nc r="Y16"/>
  </rcc>
  <rcc rId="16509" sId="11" numFmtId="4">
    <oc r="Z16">
      <v>0</v>
    </oc>
    <nc r="Z16"/>
  </rcc>
  <rcc rId="16510" sId="11" numFmtId="4">
    <oc r="AA16">
      <v>0</v>
    </oc>
    <nc r="AA16"/>
  </rcc>
  <rcc rId="16511" sId="11" numFmtId="4">
    <oc r="AB16">
      <v>0</v>
    </oc>
    <nc r="AB16"/>
  </rcc>
  <rcc rId="16512" sId="11" numFmtId="4">
    <oc r="AC16">
      <v>0</v>
    </oc>
    <nc r="AC16"/>
  </rcc>
  <rcc rId="16513" sId="11" numFmtId="4">
    <oc r="AD16">
      <v>0</v>
    </oc>
    <nc r="AD16"/>
  </rcc>
  <rcc rId="16514" sId="11" numFmtId="4">
    <oc r="AE16">
      <v>0</v>
    </oc>
    <nc r="AE16"/>
  </rcc>
  <rcc rId="16515" sId="11" numFmtId="4">
    <oc r="AF16">
      <v>10.15</v>
    </oc>
    <nc r="AF16"/>
  </rcc>
  <rcc rId="16516" sId="11" numFmtId="4">
    <oc r="AG16">
      <v>0</v>
    </oc>
    <nc r="AG16"/>
  </rcc>
  <rcc rId="16517" sId="11">
    <oc r="B17" t="inlineStr">
      <is>
        <t xml:space="preserve"> Мероприятие (результат) «Обеспечена бесперебойная и устойчивая работа муниципальной автоматизированной системы централизованного оповещения населения города Когалыма»</t>
      </is>
    </oc>
    <nc r="B17"/>
  </rcc>
  <rcc rId="16518" sId="11">
    <oc r="C17" t="inlineStr">
      <is>
        <t>Всего</t>
      </is>
    </oc>
    <nc r="C17"/>
  </rcc>
  <rcc rId="16519" sId="11">
    <oc r="D17">
      <f>D18</f>
    </oc>
    <nc r="D17"/>
  </rcc>
  <rcc rId="16520" sId="11">
    <oc r="E17">
      <f>E18</f>
    </oc>
    <nc r="E17"/>
  </rcc>
  <rcc rId="16521" sId="11">
    <oc r="F17">
      <f>F18</f>
    </oc>
    <nc r="F17"/>
  </rcc>
  <rcc rId="16522" sId="11">
    <oc r="G17">
      <f>G18</f>
    </oc>
    <nc r="G17"/>
  </rcc>
  <rcc rId="16523" sId="11">
    <oc r="H17">
      <f>IFERROR(G17/D17*100,0)</f>
    </oc>
    <nc r="H17"/>
  </rcc>
  <rcc rId="16524" sId="11">
    <oc r="I17">
      <f>IFERROR(G17/E17*100,0)</f>
    </oc>
    <nc r="I17"/>
  </rcc>
  <rcc rId="16525" sId="11">
    <oc r="J17">
      <f>J18</f>
    </oc>
    <nc r="J17"/>
  </rcc>
  <rcc rId="16526" sId="11">
    <oc r="K17">
      <f>K18</f>
    </oc>
    <nc r="K17"/>
  </rcc>
  <rcc rId="16527" sId="11">
    <oc r="L17">
      <f>L18</f>
    </oc>
    <nc r="L17"/>
  </rcc>
  <rcc rId="16528" sId="11">
    <oc r="M17">
      <f>M18</f>
    </oc>
    <nc r="M17"/>
  </rcc>
  <rcc rId="16529" sId="11">
    <oc r="N17">
      <f>N18</f>
    </oc>
    <nc r="N17"/>
  </rcc>
  <rcc rId="16530" sId="11">
    <oc r="O17">
      <f>O18</f>
    </oc>
    <nc r="O17"/>
  </rcc>
  <rcc rId="16531" sId="11">
    <oc r="P17">
      <f>P18</f>
    </oc>
    <nc r="P17"/>
  </rcc>
  <rcc rId="16532" sId="11">
    <oc r="Q17">
      <f>Q18</f>
    </oc>
    <nc r="Q17"/>
  </rcc>
  <rcc rId="16533" sId="11">
    <oc r="R17">
      <f>R18</f>
    </oc>
    <nc r="R17"/>
  </rcc>
  <rcc rId="16534" sId="11">
    <oc r="S17">
      <f>S18</f>
    </oc>
    <nc r="S17"/>
  </rcc>
  <rcc rId="16535" sId="11">
    <oc r="T17">
      <f>T18</f>
    </oc>
    <nc r="T17"/>
  </rcc>
  <rcc rId="16536" sId="11">
    <oc r="U17">
      <f>U18</f>
    </oc>
    <nc r="U17"/>
  </rcc>
  <rcc rId="16537" sId="11">
    <oc r="V17">
      <f>V18</f>
    </oc>
    <nc r="V17"/>
  </rcc>
  <rcc rId="16538" sId="11">
    <oc r="W17">
      <f>W18</f>
    </oc>
    <nc r="W17"/>
  </rcc>
  <rcc rId="16539" sId="11">
    <oc r="X17">
      <f>X18</f>
    </oc>
    <nc r="X17"/>
  </rcc>
  <rcc rId="16540" sId="11">
    <oc r="Y17">
      <f>Y18</f>
    </oc>
    <nc r="Y17"/>
  </rcc>
  <rcc rId="16541" sId="11">
    <oc r="Z17">
      <f>Z18</f>
    </oc>
    <nc r="Z17"/>
  </rcc>
  <rcc rId="16542" sId="11">
    <oc r="AA17">
      <f>AA18</f>
    </oc>
    <nc r="AA17"/>
  </rcc>
  <rcc rId="16543" sId="11">
    <oc r="AB17">
      <f>AB18</f>
    </oc>
    <nc r="AB17"/>
  </rcc>
  <rcc rId="16544" sId="11">
    <oc r="AC17">
      <f>AC18</f>
    </oc>
    <nc r="AC17"/>
  </rcc>
  <rcc rId="16545" sId="11">
    <oc r="AD17">
      <f>AD18</f>
    </oc>
    <nc r="AD17"/>
  </rcc>
  <rcc rId="16546" sId="11">
    <oc r="AE17">
      <f>AE18</f>
    </oc>
    <nc r="AE17"/>
  </rcc>
  <rcc rId="16547" sId="11">
    <oc r="AF17">
      <f>AF18</f>
    </oc>
    <nc r="AF17"/>
  </rcc>
  <rcc rId="16548" sId="11">
    <oc r="AG17">
      <f>AG18</f>
    </oc>
    <nc r="AG17"/>
  </rcc>
  <rcc rId="16549" sId="11">
    <oc r="C18" t="inlineStr">
      <is>
        <t>бюджет города Когалыма</t>
      </is>
    </oc>
    <nc r="C18"/>
  </rcc>
  <rcc rId="16550" sId="11">
    <oc r="D18">
      <f>SUM(J18,L18,N18,P18,R18,T18,V18,X18,Z18,AB18,AD18,AF18)</f>
    </oc>
    <nc r="D18"/>
  </rcc>
  <rcc rId="16551" sId="11">
    <oc r="E18">
      <f>J18</f>
    </oc>
    <nc r="E18"/>
  </rcc>
  <rcc rId="16552" sId="11">
    <oc r="F18">
      <f>G18</f>
    </oc>
    <nc r="F18"/>
  </rcc>
  <rcc rId="16553" sId="11">
    <oc r="G18">
      <f>SUM(K18,M18,O18,Q18,S18,U18,W18,Y18,AA18,AC18,AE18,AG18)</f>
    </oc>
    <nc r="G18"/>
  </rcc>
  <rcc rId="16554" sId="11">
    <oc r="H18">
      <f>IFERROR(G18/D18*100,0)</f>
    </oc>
    <nc r="H18"/>
  </rcc>
  <rcc rId="16555" sId="11">
    <oc r="I18">
      <f>IFERROR(G18/E18*100,0)</f>
    </oc>
    <nc r="I18"/>
  </rcc>
  <rcc rId="16556" sId="11" numFmtId="4">
    <oc r="J18">
      <v>232.477</v>
    </oc>
    <nc r="J18"/>
  </rcc>
  <rcc rId="16557" sId="11" numFmtId="4">
    <oc r="K18">
      <v>0</v>
    </oc>
    <nc r="K18"/>
  </rcc>
  <rcc rId="16558" sId="11" numFmtId="4">
    <oc r="L18">
      <v>225.904</v>
    </oc>
    <nc r="L18"/>
  </rcc>
  <rcc rId="16559" sId="11" numFmtId="4">
    <oc r="M18">
      <v>0</v>
    </oc>
    <nc r="M18"/>
  </rcc>
  <rcc rId="16560" sId="11" numFmtId="4">
    <oc r="N18">
      <v>225.904</v>
    </oc>
    <nc r="N18"/>
  </rcc>
  <rcc rId="16561" sId="11" numFmtId="4">
    <oc r="O18">
      <v>0</v>
    </oc>
    <nc r="O18"/>
  </rcc>
  <rcc rId="16562" sId="11" numFmtId="4">
    <oc r="P18">
      <v>225.904</v>
    </oc>
    <nc r="P18"/>
  </rcc>
  <rcc rId="16563" sId="11" numFmtId="4">
    <oc r="Q18">
      <v>0</v>
    </oc>
    <nc r="Q18"/>
  </rcc>
  <rcc rId="16564" sId="11" numFmtId="4">
    <oc r="R18">
      <v>225.904</v>
    </oc>
    <nc r="R18"/>
  </rcc>
  <rcc rId="16565" sId="11" numFmtId="4">
    <oc r="S18">
      <v>0</v>
    </oc>
    <nc r="S18"/>
  </rcc>
  <rcc rId="16566" sId="11" numFmtId="4">
    <oc r="T18">
      <v>225.904</v>
    </oc>
    <nc r="T18"/>
  </rcc>
  <rcc rId="16567" sId="11" numFmtId="4">
    <oc r="U18">
      <v>0</v>
    </oc>
    <nc r="U18"/>
  </rcc>
  <rcc rId="16568" sId="11" numFmtId="4">
    <oc r="V18">
      <v>225.904</v>
    </oc>
    <nc r="V18"/>
  </rcc>
  <rcc rId="16569" sId="11" numFmtId="4">
    <oc r="W18">
      <v>0</v>
    </oc>
    <nc r="W18"/>
  </rcc>
  <rcc rId="16570" sId="11" numFmtId="4">
    <oc r="X18">
      <v>225.904</v>
    </oc>
    <nc r="X18"/>
  </rcc>
  <rcc rId="16571" sId="11" numFmtId="4">
    <oc r="Y18">
      <v>0</v>
    </oc>
    <nc r="Y18"/>
  </rcc>
  <rcc rId="16572" sId="11" numFmtId="4">
    <oc r="Z18">
      <v>225.904</v>
    </oc>
    <nc r="Z18"/>
  </rcc>
  <rcc rId="16573" sId="11" numFmtId="4">
    <oc r="AA18">
      <v>0</v>
    </oc>
    <nc r="AA18"/>
  </rcc>
  <rcc rId="16574" sId="11" numFmtId="4">
    <oc r="AB18">
      <v>225.904</v>
    </oc>
    <nc r="AB18"/>
  </rcc>
  <rcc rId="16575" sId="11" numFmtId="4">
    <oc r="AC18">
      <v>0</v>
    </oc>
    <nc r="AC18"/>
  </rcc>
  <rcc rId="16576" sId="11" numFmtId="4">
    <oc r="AD18">
      <v>225.904</v>
    </oc>
    <nc r="AD18"/>
  </rcc>
  <rcc rId="16577" sId="11" numFmtId="4">
    <oc r="AE18">
      <v>0</v>
    </oc>
    <nc r="AE18"/>
  </rcc>
  <rcc rId="16578" sId="11" numFmtId="4">
    <oc r="AF18">
      <v>2825.5830000000001</v>
    </oc>
    <nc r="AF18"/>
  </rcc>
  <rcc rId="16579" sId="11" numFmtId="4">
    <oc r="AG18">
      <v>0</v>
    </oc>
    <nc r="AG18"/>
  </rcc>
  <rcc rId="16580" sId="11">
    <oc r="B19" t="inlineStr">
      <is>
        <t xml:space="preserve"> Мероприятие (результат) «Организованы и проведены мероприятия, направленные на приобретение материально-технической базы для курсов гражданской обороны»</t>
      </is>
    </oc>
    <nc r="B19"/>
  </rcc>
  <rcc rId="16581" sId="11">
    <oc r="C19" t="inlineStr">
      <is>
        <t>Всего</t>
      </is>
    </oc>
    <nc r="C19"/>
  </rcc>
  <rcc rId="16582" sId="11">
    <oc r="D19">
      <f>D20</f>
    </oc>
    <nc r="D19"/>
  </rcc>
  <rcc rId="16583" sId="11">
    <oc r="E19">
      <f>E20</f>
    </oc>
    <nc r="E19"/>
  </rcc>
  <rcc rId="16584" sId="11">
    <oc r="F19">
      <f>F20</f>
    </oc>
    <nc r="F19"/>
  </rcc>
  <rcc rId="16585" sId="11">
    <oc r="G19">
      <f>G20</f>
    </oc>
    <nc r="G19"/>
  </rcc>
  <rcc rId="16586" sId="11">
    <oc r="H19">
      <f>IFERROR(G19/D19*100,0)</f>
    </oc>
    <nc r="H19"/>
  </rcc>
  <rcc rId="16587" sId="11">
    <oc r="I19">
      <f>IFERROR(G19/E19*100,0)</f>
    </oc>
    <nc r="I19"/>
  </rcc>
  <rcc rId="16588" sId="11">
    <oc r="J19">
      <f>J20</f>
    </oc>
    <nc r="J19"/>
  </rcc>
  <rcc rId="16589" sId="11">
    <oc r="K19">
      <f>K20</f>
    </oc>
    <nc r="K19"/>
  </rcc>
  <rcc rId="16590" sId="11">
    <oc r="L19">
      <f>L20</f>
    </oc>
    <nc r="L19"/>
  </rcc>
  <rcc rId="16591" sId="11">
    <oc r="M19">
      <f>M20</f>
    </oc>
    <nc r="M19"/>
  </rcc>
  <rcc rId="16592" sId="11">
    <oc r="N19">
      <f>N20</f>
    </oc>
    <nc r="N19"/>
  </rcc>
  <rcc rId="16593" sId="11">
    <oc r="O19">
      <f>O20</f>
    </oc>
    <nc r="O19"/>
  </rcc>
  <rcc rId="16594" sId="11">
    <oc r="P19">
      <f>P20</f>
    </oc>
    <nc r="P19"/>
  </rcc>
  <rcc rId="16595" sId="11">
    <oc r="Q19">
      <f>Q20</f>
    </oc>
    <nc r="Q19"/>
  </rcc>
  <rcc rId="16596" sId="11">
    <oc r="R19">
      <f>R20</f>
    </oc>
    <nc r="R19"/>
  </rcc>
  <rcc rId="16597" sId="11">
    <oc r="S19">
      <f>S20</f>
    </oc>
    <nc r="S19"/>
  </rcc>
  <rcc rId="16598" sId="11">
    <oc r="T19">
      <f>T20</f>
    </oc>
    <nc r="T19"/>
  </rcc>
  <rcc rId="16599" sId="11">
    <oc r="U19">
      <f>U20</f>
    </oc>
    <nc r="U19"/>
  </rcc>
  <rcc rId="16600" sId="11">
    <oc r="V19">
      <f>V20</f>
    </oc>
    <nc r="V19"/>
  </rcc>
  <rcc rId="16601" sId="11">
    <oc r="W19">
      <f>W20</f>
    </oc>
    <nc r="W19"/>
  </rcc>
  <rcc rId="16602" sId="11">
    <oc r="X19">
      <f>X20</f>
    </oc>
    <nc r="X19"/>
  </rcc>
  <rcc rId="16603" sId="11">
    <oc r="Y19">
      <f>Y20</f>
    </oc>
    <nc r="Y19"/>
  </rcc>
  <rcc rId="16604" sId="11">
    <oc r="Z19">
      <f>Z20</f>
    </oc>
    <nc r="Z19"/>
  </rcc>
  <rcc rId="16605" sId="11">
    <oc r="AA19">
      <f>AA20</f>
    </oc>
    <nc r="AA19"/>
  </rcc>
  <rcc rId="16606" sId="11">
    <oc r="AB19">
      <f>AB20</f>
    </oc>
    <nc r="AB19"/>
  </rcc>
  <rcc rId="16607" sId="11">
    <oc r="AC19">
      <f>AC20</f>
    </oc>
    <nc r="AC19"/>
  </rcc>
  <rcc rId="16608" sId="11">
    <oc r="AD19">
      <f>AD20</f>
    </oc>
    <nc r="AD19"/>
  </rcc>
  <rcc rId="16609" sId="11">
    <oc r="AE19">
      <f>AE20</f>
    </oc>
    <nc r="AE19"/>
  </rcc>
  <rcc rId="16610" sId="11">
    <oc r="AF19">
      <f>AF20</f>
    </oc>
    <nc r="AF19"/>
  </rcc>
  <rcc rId="16611" sId="11">
    <oc r="AG19">
      <f>AG20</f>
    </oc>
    <nc r="AG19"/>
  </rcc>
  <rcc rId="16612" sId="11">
    <oc r="C20" t="inlineStr">
      <is>
        <t>бюджет города Когалыма</t>
      </is>
    </oc>
    <nc r="C20"/>
  </rcc>
  <rcc rId="16613" sId="11">
    <oc r="D20">
      <f>SUM(J20,L20,N20,P20,R20,T20,V20,X20,Z20,AB20,AD20,AF20)</f>
    </oc>
    <nc r="D20"/>
  </rcc>
  <rcc rId="16614" sId="11">
    <oc r="E20">
      <f>J20</f>
    </oc>
    <nc r="E20"/>
  </rcc>
  <rcc rId="16615" sId="11">
    <oc r="F20">
      <f>G20</f>
    </oc>
    <nc r="F20"/>
  </rcc>
  <rcc rId="16616" sId="11">
    <oc r="G20">
      <f>SUM(K20,M20,O20,Q20,S20,U20,W20,Y20,AA20,AC20,AE20,AG20)</f>
    </oc>
    <nc r="G20"/>
  </rcc>
  <rcc rId="16617" sId="11">
    <oc r="H20">
      <f>IFERROR(G20/D20*100,0)</f>
    </oc>
    <nc r="H20"/>
  </rcc>
  <rcc rId="16618" sId="11">
    <oc r="I20">
      <f>IFERROR(G20/E20*100,0)</f>
    </oc>
    <nc r="I20"/>
  </rcc>
  <rcc rId="16619" sId="11" numFmtId="4">
    <oc r="J20">
      <v>0</v>
    </oc>
    <nc r="J20"/>
  </rcc>
  <rcc rId="16620" sId="11" numFmtId="4">
    <oc r="K20">
      <v>0</v>
    </oc>
    <nc r="K20"/>
  </rcc>
  <rcc rId="16621" sId="11" numFmtId="4">
    <oc r="L20">
      <v>0</v>
    </oc>
    <nc r="L20"/>
  </rcc>
  <rcc rId="16622" sId="11" numFmtId="4">
    <oc r="M20">
      <v>0</v>
    </oc>
    <nc r="M20"/>
  </rcc>
  <rcc rId="16623" sId="11" numFmtId="4">
    <oc r="N20">
      <v>0</v>
    </oc>
    <nc r="N20"/>
  </rcc>
  <rcc rId="16624" sId="11" numFmtId="4">
    <oc r="O20">
      <v>0</v>
    </oc>
    <nc r="O20"/>
  </rcc>
  <rcc rId="16625" sId="11" numFmtId="4">
    <oc r="P20">
      <v>0</v>
    </oc>
    <nc r="P20"/>
  </rcc>
  <rcc rId="16626" sId="11" numFmtId="4">
    <oc r="Q20">
      <v>0</v>
    </oc>
    <nc r="Q20"/>
  </rcc>
  <rcc rId="16627" sId="11" numFmtId="4">
    <oc r="R20">
      <v>0</v>
    </oc>
    <nc r="R20"/>
  </rcc>
  <rcc rId="16628" sId="11" numFmtId="4">
    <oc r="S20">
      <v>0</v>
    </oc>
    <nc r="S20"/>
  </rcc>
  <rcc rId="16629" sId="11" numFmtId="4">
    <oc r="T20">
      <v>0</v>
    </oc>
    <nc r="T20"/>
  </rcc>
  <rcc rId="16630" sId="11" numFmtId="4">
    <oc r="U20">
      <v>0</v>
    </oc>
    <nc r="U20"/>
  </rcc>
  <rcc rId="16631" sId="11" numFmtId="4">
    <oc r="V20">
      <v>0</v>
    </oc>
    <nc r="V20"/>
  </rcc>
  <rcc rId="16632" sId="11" numFmtId="4">
    <oc r="W20">
      <v>0</v>
    </oc>
    <nc r="W20"/>
  </rcc>
  <rcc rId="16633" sId="11" numFmtId="4">
    <oc r="X20">
      <v>0</v>
    </oc>
    <nc r="X20"/>
  </rcc>
  <rcc rId="16634" sId="11" numFmtId="4">
    <oc r="Y20">
      <v>0</v>
    </oc>
    <nc r="Y20"/>
  </rcc>
  <rcc rId="16635" sId="11" numFmtId="4">
    <oc r="Z20">
      <v>0</v>
    </oc>
    <nc r="Z20"/>
  </rcc>
  <rcc rId="16636" sId="11" numFmtId="4">
    <oc r="AA20">
      <v>0</v>
    </oc>
    <nc r="AA20"/>
  </rcc>
  <rcc rId="16637" sId="11" numFmtId="4">
    <oc r="AB20">
      <v>0</v>
    </oc>
    <nc r="AB20"/>
  </rcc>
  <rcc rId="16638" sId="11" numFmtId="4">
    <oc r="AC20">
      <v>0</v>
    </oc>
    <nc r="AC20"/>
  </rcc>
  <rcc rId="16639" sId="11" numFmtId="4">
    <oc r="AD20">
      <v>100</v>
    </oc>
    <nc r="AD20"/>
  </rcc>
  <rcc rId="16640" sId="11" numFmtId="4">
    <oc r="AE20">
      <v>0</v>
    </oc>
    <nc r="AE20"/>
  </rcc>
  <rcc rId="16641" sId="11" numFmtId="4">
    <oc r="AF20">
      <v>0</v>
    </oc>
    <nc r="AF20"/>
  </rcc>
  <rcc rId="16642" sId="11" numFmtId="4">
    <oc r="AG20">
      <v>0</v>
    </oc>
    <nc r="AG20"/>
  </rcc>
  <rcc rId="16643" sId="11">
    <oc r="B21" t="inlineStr">
      <is>
        <t xml:space="preserve"> Мероприятие (результат) «Организована противопожарная пропаганда и проведено обучение мерам пожарной безопасности населения города Когалыма»</t>
      </is>
    </oc>
    <nc r="B21"/>
  </rcc>
  <rcc rId="16644" sId="11">
    <oc r="C21" t="inlineStr">
      <is>
        <t>Всего</t>
      </is>
    </oc>
    <nc r="C21"/>
  </rcc>
  <rcc rId="16645" sId="11">
    <oc r="D21">
      <f>D22</f>
    </oc>
    <nc r="D21"/>
  </rcc>
  <rcc rId="16646" sId="11">
    <oc r="E21">
      <f>E22</f>
    </oc>
    <nc r="E21"/>
  </rcc>
  <rcc rId="16647" sId="11">
    <oc r="F21">
      <f>F22</f>
    </oc>
    <nc r="F21"/>
  </rcc>
  <rcc rId="16648" sId="11">
    <oc r="G21">
      <f>G22</f>
    </oc>
    <nc r="G21"/>
  </rcc>
  <rcc rId="16649" sId="11">
    <oc r="H21">
      <f>IFERROR(G21/D21*100,0)</f>
    </oc>
    <nc r="H21"/>
  </rcc>
  <rcc rId="16650" sId="11">
    <oc r="I21">
      <f>IFERROR(G21/E21*100,0)</f>
    </oc>
    <nc r="I21"/>
  </rcc>
  <rcc rId="16651" sId="11">
    <oc r="J21">
      <f>J22</f>
    </oc>
    <nc r="J21"/>
  </rcc>
  <rcc rId="16652" sId="11">
    <oc r="K21">
      <f>K22</f>
    </oc>
    <nc r="K21"/>
  </rcc>
  <rcc rId="16653" sId="11">
    <oc r="L21">
      <f>L22</f>
    </oc>
    <nc r="L21"/>
  </rcc>
  <rcc rId="16654" sId="11">
    <oc r="M21">
      <f>M22</f>
    </oc>
    <nc r="M21"/>
  </rcc>
  <rcc rId="16655" sId="11">
    <oc r="N21">
      <f>N22</f>
    </oc>
    <nc r="N21"/>
  </rcc>
  <rcc rId="16656" sId="11">
    <oc r="O21">
      <f>O22</f>
    </oc>
    <nc r="O21"/>
  </rcc>
  <rcc rId="16657" sId="11">
    <oc r="P21">
      <f>P22</f>
    </oc>
    <nc r="P21"/>
  </rcc>
  <rcc rId="16658" sId="11">
    <oc r="Q21">
      <f>Q22</f>
    </oc>
    <nc r="Q21"/>
  </rcc>
  <rcc rId="16659" sId="11">
    <oc r="R21">
      <f>R22</f>
    </oc>
    <nc r="R21"/>
  </rcc>
  <rcc rId="16660" sId="11">
    <oc r="S21">
      <f>S22</f>
    </oc>
    <nc r="S21"/>
  </rcc>
  <rcc rId="16661" sId="11">
    <oc r="T21">
      <f>T22</f>
    </oc>
    <nc r="T21"/>
  </rcc>
  <rcc rId="16662" sId="11">
    <oc r="U21">
      <f>U22</f>
    </oc>
    <nc r="U21"/>
  </rcc>
  <rcc rId="16663" sId="11">
    <oc r="V21">
      <f>V22</f>
    </oc>
    <nc r="V21"/>
  </rcc>
  <rcc rId="16664" sId="11">
    <oc r="W21">
      <f>W22</f>
    </oc>
    <nc r="W21"/>
  </rcc>
  <rcc rId="16665" sId="11">
    <oc r="X21">
      <f>X22</f>
    </oc>
    <nc r="X21"/>
  </rcc>
  <rcc rId="16666" sId="11">
    <oc r="Y21">
      <f>Y22</f>
    </oc>
    <nc r="Y21"/>
  </rcc>
  <rcc rId="16667" sId="11">
    <oc r="Z21">
      <f>Z22</f>
    </oc>
    <nc r="Z21"/>
  </rcc>
  <rcc rId="16668" sId="11">
    <oc r="AA21">
      <f>AA22</f>
    </oc>
    <nc r="AA21"/>
  </rcc>
  <rcc rId="16669" sId="11">
    <oc r="AB21">
      <f>AB22</f>
    </oc>
    <nc r="AB21"/>
  </rcc>
  <rcc rId="16670" sId="11">
    <oc r="AC21">
      <f>AC22</f>
    </oc>
    <nc r="AC21"/>
  </rcc>
  <rcc rId="16671" sId="11">
    <oc r="AD21">
      <f>AD22</f>
    </oc>
    <nc r="AD21"/>
  </rcc>
  <rcc rId="16672" sId="11">
    <oc r="AE21">
      <f>AE22</f>
    </oc>
    <nc r="AE21"/>
  </rcc>
  <rcc rId="16673" sId="11">
    <oc r="AF21">
      <f>AF22</f>
    </oc>
    <nc r="AF21"/>
  </rcc>
  <rcc rId="16674" sId="11">
    <oc r="AG21">
      <f>AG22</f>
    </oc>
    <nc r="AG21"/>
  </rcc>
  <rcc rId="16675" sId="11">
    <oc r="C22" t="inlineStr">
      <is>
        <t>бюджет города Когалыма</t>
      </is>
    </oc>
    <nc r="C22"/>
  </rcc>
  <rcc rId="16676" sId="11">
    <oc r="D22">
      <f>SUM(J22,L22,N22,P22,R22,T22,V22,X22,Z22,AB22,AD22,AF22)</f>
    </oc>
    <nc r="D22"/>
  </rcc>
  <rcc rId="16677" sId="11">
    <oc r="E22">
      <f>J22</f>
    </oc>
    <nc r="E22"/>
  </rcc>
  <rcc rId="16678" sId="11">
    <oc r="F22">
      <f>G22</f>
    </oc>
    <nc r="F22"/>
  </rcc>
  <rcc rId="16679" sId="11">
    <oc r="G22">
      <f>SUM(K22,M22,O22,Q22,S22,U22,W22,Y22,AA22,AC22,AE22,AG22)</f>
    </oc>
    <nc r="G22"/>
  </rcc>
  <rcc rId="16680" sId="11">
    <oc r="H22">
      <f>IFERROR(G22/D22*100,0)</f>
    </oc>
    <nc r="H22"/>
  </rcc>
  <rcc rId="16681" sId="11">
    <oc r="I22">
      <f>IFERROR(G22/E22*100,0)</f>
    </oc>
    <nc r="I22"/>
  </rcc>
  <rcc rId="16682" sId="11" numFmtId="4">
    <oc r="J22">
      <v>0</v>
    </oc>
    <nc r="J22"/>
  </rcc>
  <rcc rId="16683" sId="11" numFmtId="4">
    <oc r="K22">
      <v>0</v>
    </oc>
    <nc r="K22"/>
  </rcc>
  <rcc rId="16684" sId="11" numFmtId="4">
    <oc r="L22">
      <v>0</v>
    </oc>
    <nc r="L22"/>
  </rcc>
  <rcc rId="16685" sId="11" numFmtId="4">
    <oc r="M22">
      <v>0</v>
    </oc>
    <nc r="M22"/>
  </rcc>
  <rcc rId="16686" sId="11" numFmtId="4">
    <oc r="N22">
      <v>0</v>
    </oc>
    <nc r="N22"/>
  </rcc>
  <rcc rId="16687" sId="11" numFmtId="4">
    <oc r="O22">
      <v>0</v>
    </oc>
    <nc r="O22"/>
  </rcc>
  <rcc rId="16688" sId="11" numFmtId="4">
    <oc r="P22">
      <v>0</v>
    </oc>
    <nc r="P22"/>
  </rcc>
  <rcc rId="16689" sId="11" numFmtId="4">
    <oc r="Q22">
      <v>0</v>
    </oc>
    <nc r="Q22"/>
  </rcc>
  <rcc rId="16690" sId="11" numFmtId="4">
    <oc r="R22">
      <v>0</v>
    </oc>
    <nc r="R22"/>
  </rcc>
  <rcc rId="16691" sId="11" numFmtId="4">
    <oc r="S22">
      <v>0</v>
    </oc>
    <nc r="S22"/>
  </rcc>
  <rcc rId="16692" sId="11" numFmtId="4">
    <oc r="T22">
      <v>10.08</v>
    </oc>
    <nc r="T22"/>
  </rcc>
  <rcc rId="16693" sId="11" numFmtId="4">
    <oc r="U22">
      <v>0</v>
    </oc>
    <nc r="U22"/>
  </rcc>
  <rcc rId="16694" sId="11" numFmtId="4">
    <oc r="V22">
      <v>48.08</v>
    </oc>
    <nc r="V22"/>
  </rcc>
  <rcc rId="16695" sId="11" numFmtId="4">
    <oc r="W22">
      <v>0</v>
    </oc>
    <nc r="W22"/>
  </rcc>
  <rcc rId="16696" sId="11" numFmtId="4">
    <oc r="X22">
      <v>26.62</v>
    </oc>
    <nc r="X22"/>
  </rcc>
  <rcc rId="16697" sId="11" numFmtId="4">
    <oc r="Y22">
      <v>0</v>
    </oc>
    <nc r="Y22"/>
  </rcc>
  <rcc rId="16698" sId="11" numFmtId="4">
    <oc r="Z22">
      <v>36.700000000000003</v>
    </oc>
    <nc r="Z22"/>
  </rcc>
  <rcc rId="16699" sId="11" numFmtId="4">
    <oc r="AA22">
      <v>0</v>
    </oc>
    <nc r="AA22"/>
  </rcc>
  <rcc rId="16700" sId="11" numFmtId="4">
    <oc r="AB22">
      <v>36.700000000000003</v>
    </oc>
    <nc r="AB22"/>
  </rcc>
  <rcc rId="16701" sId="11" numFmtId="4">
    <oc r="AC22">
      <v>0</v>
    </oc>
    <nc r="AC22"/>
  </rcc>
  <rcc rId="16702" sId="11" numFmtId="4">
    <oc r="AD22">
      <v>19.3</v>
    </oc>
    <nc r="AD22"/>
  </rcc>
  <rcc rId="16703" sId="11" numFmtId="4">
    <oc r="AE22">
      <v>0</v>
    </oc>
    <nc r="AE22"/>
  </rcc>
  <rcc rId="16704" sId="11" numFmtId="4">
    <oc r="AF22">
      <v>59.52</v>
    </oc>
    <nc r="AF22"/>
  </rcc>
  <rcc rId="16705" sId="11" numFmtId="4">
    <oc r="AG22">
      <v>0</v>
    </oc>
    <nc r="AG22"/>
  </rcc>
  <rcc rId="16706" sId="11">
    <oc r="A23" t="inlineStr">
      <is>
        <t>2.</t>
      </is>
    </oc>
    <nc r="A23"/>
  </rcc>
  <rcc rId="16707" sId="11">
    <oc r="B23" t="inlineStr">
      <is>
        <t>Направление (подпрограмма) «Организация и обеспечение мероприятий в сфере гражданской обороны, защиты населения и территории города Когалыма от чрезвычайных ситуаций»</t>
      </is>
    </oc>
    <nc r="B23"/>
  </rcc>
  <rcc rId="16708" sId="11">
    <oc r="A24" t="inlineStr">
      <is>
        <t xml:space="preserve"> 2.1.</t>
      </is>
    </oc>
    <nc r="A24"/>
  </rcc>
  <rcc rId="16709" sId="11">
    <oc r="B24" t="inlineStr">
      <is>
        <r>
          <rPr>
            <b/>
            <sz val="12"/>
            <rFont val="Times New Roman"/>
            <family val="1"/>
            <charset val="204"/>
          </rPr>
          <t>Комплекс процессных мероприятий «Обеспечение деятельности органов местного самоуправления города Когалыма»</t>
        </r>
        <r>
          <rPr>
            <b/>
            <sz val="12"/>
            <color rgb="FFFF0000"/>
            <rFont val="Times New Roman"/>
            <family val="1"/>
            <charset val="204"/>
          </rPr>
          <t xml:space="preserve"> </t>
        </r>
        <r>
          <rPr>
            <b/>
            <sz val="12"/>
            <rFont val="Times New Roman"/>
            <family val="1"/>
            <charset val="204"/>
          </rPr>
          <t>/ Мероприятие (результат) «Обеспечена деятельность отдела по делам ГО и ЧС Администрации города Когалыма»</t>
        </r>
      </is>
    </oc>
    <nc r="B24"/>
  </rcc>
  <rcc rId="16710" sId="11">
    <oc r="C24" t="inlineStr">
      <is>
        <t>Всего</t>
      </is>
    </oc>
    <nc r="C24"/>
  </rcc>
  <rcc rId="16711" sId="11">
    <oc r="D24">
      <f>D25</f>
    </oc>
    <nc r="D24"/>
  </rcc>
  <rcc rId="16712" sId="11">
    <oc r="E24">
      <f>E25</f>
    </oc>
    <nc r="E24"/>
  </rcc>
  <rcc rId="16713" sId="11">
    <oc r="F24">
      <f>F25</f>
    </oc>
    <nc r="F24"/>
  </rcc>
  <rcc rId="16714" sId="11">
    <oc r="G24">
      <f>G25</f>
    </oc>
    <nc r="G24"/>
  </rcc>
  <rcc rId="16715" sId="11">
    <oc r="H24">
      <f>IFERROR(G24/D24*100,0)</f>
    </oc>
    <nc r="H24"/>
  </rcc>
  <rcc rId="16716" sId="11">
    <oc r="I24">
      <f>IFERROR(G24/E24*100,0)</f>
    </oc>
    <nc r="I24"/>
  </rcc>
  <rcc rId="16717" sId="11">
    <oc r="J24">
      <f>J25</f>
    </oc>
    <nc r="J24"/>
  </rcc>
  <rcc rId="16718" sId="11">
    <oc r="K24">
      <f>K25</f>
    </oc>
    <nc r="K24"/>
  </rcc>
  <rcc rId="16719" sId="11">
    <oc r="L24">
      <f>L25</f>
    </oc>
    <nc r="L24"/>
  </rcc>
  <rcc rId="16720" sId="11">
    <oc r="M24">
      <f>M25</f>
    </oc>
    <nc r="M24"/>
  </rcc>
  <rcc rId="16721" sId="11">
    <oc r="N24">
      <f>N25</f>
    </oc>
    <nc r="N24"/>
  </rcc>
  <rcc rId="16722" sId="11">
    <oc r="O24">
      <f>O25</f>
    </oc>
    <nc r="O24"/>
  </rcc>
  <rcc rId="16723" sId="11">
    <oc r="P24">
      <f>P25</f>
    </oc>
    <nc r="P24"/>
  </rcc>
  <rcc rId="16724" sId="11">
    <oc r="Q24">
      <f>Q25</f>
    </oc>
    <nc r="Q24"/>
  </rcc>
  <rcc rId="16725" sId="11">
    <oc r="R24">
      <f>R25</f>
    </oc>
    <nc r="R24"/>
  </rcc>
  <rcc rId="16726" sId="11">
    <oc r="S24">
      <f>S25</f>
    </oc>
    <nc r="S24"/>
  </rcc>
  <rcc rId="16727" sId="11">
    <oc r="T24">
      <f>T25</f>
    </oc>
    <nc r="T24"/>
  </rcc>
  <rcc rId="16728" sId="11">
    <oc r="U24">
      <f>U25</f>
    </oc>
    <nc r="U24"/>
  </rcc>
  <rcc rId="16729" sId="11">
    <oc r="V24">
      <f>V25</f>
    </oc>
    <nc r="V24"/>
  </rcc>
  <rcc rId="16730" sId="11">
    <oc r="W24">
      <f>W25</f>
    </oc>
    <nc r="W24"/>
  </rcc>
  <rcc rId="16731" sId="11">
    <oc r="X24">
      <f>X25</f>
    </oc>
    <nc r="X24"/>
  </rcc>
  <rcc rId="16732" sId="11">
    <oc r="Y24">
      <f>Y25</f>
    </oc>
    <nc r="Y24"/>
  </rcc>
  <rcc rId="16733" sId="11">
    <oc r="Z24">
      <f>Z25</f>
    </oc>
    <nc r="Z24"/>
  </rcc>
  <rcc rId="16734" sId="11">
    <oc r="AA24">
      <f>AA25</f>
    </oc>
    <nc r="AA24"/>
  </rcc>
  <rcc rId="16735" sId="11">
    <oc r="AB24">
      <f>AB25</f>
    </oc>
    <nc r="AB24"/>
  </rcc>
  <rcc rId="16736" sId="11">
    <oc r="AC24">
      <f>AC25</f>
    </oc>
    <nc r="AC24"/>
  </rcc>
  <rcc rId="16737" sId="11">
    <oc r="AD24">
      <f>AD25</f>
    </oc>
    <nc r="AD24"/>
  </rcc>
  <rcc rId="16738" sId="11">
    <oc r="AE24">
      <f>AE25</f>
    </oc>
    <nc r="AE24"/>
  </rcc>
  <rcc rId="16739" sId="11">
    <oc r="AF24">
      <f>AF25</f>
    </oc>
    <nc r="AF24"/>
  </rcc>
  <rcc rId="16740" sId="11">
    <oc r="AG24">
      <f>AG25</f>
    </oc>
    <nc r="AG24"/>
  </rcc>
  <rcc rId="16741" sId="11">
    <oc r="C25" t="inlineStr">
      <is>
        <t>бюджет города Когалыма</t>
      </is>
    </oc>
    <nc r="C25"/>
  </rcc>
  <rcc rId="16742" sId="11">
    <oc r="D25">
      <f>SUM(J25,L25,N25,P25,R25,T25,V25,X25,Z25,AB25,AD25,AF25)</f>
    </oc>
    <nc r="D25"/>
  </rcc>
  <rcc rId="16743" sId="11">
    <oc r="E25">
      <f>J25</f>
    </oc>
    <nc r="E25"/>
  </rcc>
  <rcc rId="16744" sId="11">
    <oc r="F25">
      <f>G25</f>
    </oc>
    <nc r="F25"/>
  </rcc>
  <rcc rId="16745" sId="11">
    <oc r="G25">
      <f>SUM(K25,M25,O25,Q25,S25,U25,W25,Y25,AA25,AC25,AE25,AG25)</f>
    </oc>
    <nc r="G25"/>
  </rcc>
  <rcc rId="16746" sId="11">
    <oc r="H25">
      <f>IFERROR(G25/D25*100,0)</f>
    </oc>
    <nc r="H25"/>
  </rcc>
  <rcc rId="16747" sId="11">
    <oc r="I25">
      <f>IFERROR(G25/E25*100,0)</f>
    </oc>
    <nc r="I25"/>
  </rcc>
  <rcc rId="16748" sId="11" numFmtId="4">
    <oc r="J25">
      <v>1258.117</v>
    </oc>
    <nc r="J25"/>
  </rcc>
  <rcc rId="16749" sId="11" numFmtId="4">
    <oc r="K25">
      <v>0</v>
    </oc>
    <nc r="K25"/>
  </rcc>
  <rcc rId="16750" sId="11" numFmtId="4">
    <oc r="L25">
      <v>761.00900000000001</v>
    </oc>
    <nc r="L25"/>
  </rcc>
  <rcc rId="16751" sId="11" numFmtId="4">
    <oc r="M25">
      <v>0</v>
    </oc>
    <nc r="M25"/>
  </rcc>
  <rcc rId="16752" sId="11" numFmtId="4">
    <oc r="N25">
      <v>606.82600000000002</v>
    </oc>
    <nc r="N25"/>
  </rcc>
  <rcc rId="16753" sId="11" numFmtId="4">
    <oc r="O25">
      <v>0</v>
    </oc>
    <nc r="O25"/>
  </rcc>
  <rcc rId="16754" sId="11" numFmtId="4">
    <oc r="P25">
      <v>884.33</v>
    </oc>
    <nc r="P25"/>
  </rcc>
  <rcc rId="16755" sId="11" numFmtId="4">
    <oc r="Q25">
      <v>0</v>
    </oc>
    <nc r="Q25"/>
  </rcc>
  <rcc rId="16756" sId="11" numFmtId="4">
    <oc r="R25">
      <v>690.63199999999995</v>
    </oc>
    <nc r="R25"/>
  </rcc>
  <rcc rId="16757" sId="11" numFmtId="4">
    <oc r="S25">
      <v>0</v>
    </oc>
    <nc r="S25"/>
  </rcc>
  <rcc rId="16758" sId="11" numFmtId="4">
    <oc r="T25">
      <v>606.82600000000002</v>
    </oc>
    <nc r="T25"/>
  </rcc>
  <rcc rId="16759" sId="11" numFmtId="4">
    <oc r="U25">
      <v>0</v>
    </oc>
    <nc r="U25"/>
  </rcc>
  <rcc rId="16760" sId="11" numFmtId="4">
    <oc r="V25">
      <v>884.33</v>
    </oc>
    <nc r="V25"/>
  </rcc>
  <rcc rId="16761" sId="11" numFmtId="4">
    <oc r="W25">
      <v>0</v>
    </oc>
    <nc r="W25"/>
  </rcc>
  <rcc rId="16762" sId="11" numFmtId="4">
    <oc r="X25">
      <v>690.63199999999995</v>
    </oc>
    <nc r="X25"/>
  </rcc>
  <rcc rId="16763" sId="11" numFmtId="4">
    <oc r="Y25">
      <v>0</v>
    </oc>
    <nc r="Y25"/>
  </rcc>
  <rcc rId="16764" sId="11" numFmtId="4">
    <oc r="Z25">
      <v>606.82600000000002</v>
    </oc>
    <nc r="Z25"/>
  </rcc>
  <rcc rId="16765" sId="11" numFmtId="4">
    <oc r="AA25">
      <v>0</v>
    </oc>
    <nc r="AA25"/>
  </rcc>
  <rcc rId="16766" sId="11" numFmtId="4">
    <oc r="AB25">
      <v>745.57799999999997</v>
    </oc>
    <nc r="AB25"/>
  </rcc>
  <rcc rId="16767" sId="11" numFmtId="4">
    <oc r="AC25">
      <v>0</v>
    </oc>
    <nc r="AC25"/>
  </rcc>
  <rcc rId="16768" sId="11" numFmtId="4">
    <oc r="AD25">
      <v>648.72900000000004</v>
    </oc>
    <nc r="AD25"/>
  </rcc>
  <rcc rId="16769" sId="11" numFmtId="4">
    <oc r="AE25">
      <v>0</v>
    </oc>
    <nc r="AE25"/>
  </rcc>
  <rcc rId="16770" sId="11" numFmtId="4">
    <oc r="AF25">
      <v>756.86500000000001</v>
    </oc>
    <nc r="AF25"/>
  </rcc>
  <rcc rId="16771" sId="11" numFmtId="4">
    <oc r="AG25">
      <v>0</v>
    </oc>
    <nc r="AG25"/>
  </rcc>
  <rcc rId="16772" sId="11">
    <oc r="A26" t="inlineStr">
      <is>
        <t>2.2.</t>
      </is>
    </oc>
    <nc r="A26"/>
  </rcc>
  <rcc rId="16773" sId="11">
    <oc r="B26" t="inlineStr">
      <is>
        <t>Комплекс процессных мероприятий «Обеспечение деятельности муниципальных казенных учреждений города Когалыма» / Мероприятие (результат) «Обеспечена уставная деятельность МКУ «ЕДДС города Когалыма»</t>
      </is>
    </oc>
    <nc r="B26"/>
  </rcc>
  <rcc rId="16774" sId="11">
    <oc r="C26" t="inlineStr">
      <is>
        <t>Всего</t>
      </is>
    </oc>
    <nc r="C26"/>
  </rcc>
  <rcc rId="16775" sId="11">
    <oc r="D26">
      <f>D27</f>
    </oc>
    <nc r="D26"/>
  </rcc>
  <rcc rId="16776" sId="11">
    <oc r="E26">
      <f>E27</f>
    </oc>
    <nc r="E26"/>
  </rcc>
  <rcc rId="16777" sId="11">
    <oc r="F26">
      <f>F27</f>
    </oc>
    <nc r="F26"/>
  </rcc>
  <rcc rId="16778" sId="11">
    <oc r="G26">
      <f>G27</f>
    </oc>
    <nc r="G26"/>
  </rcc>
  <rcc rId="16779" sId="11">
    <oc r="H26">
      <f>IFERROR(G26/D26*100,0)</f>
    </oc>
    <nc r="H26"/>
  </rcc>
  <rcc rId="16780" sId="11">
    <oc r="I26">
      <f>IFERROR(G26/E26*100,0)</f>
    </oc>
    <nc r="I26"/>
  </rcc>
  <rcc rId="16781" sId="11">
    <oc r="J26">
      <f>J27</f>
    </oc>
    <nc r="J26"/>
  </rcc>
  <rcc rId="16782" sId="11">
    <oc r="K26">
      <f>K27</f>
    </oc>
    <nc r="K26"/>
  </rcc>
  <rcc rId="16783" sId="11">
    <oc r="L26">
      <f>L27</f>
    </oc>
    <nc r="L26"/>
  </rcc>
  <rcc rId="16784" sId="11">
    <oc r="M26">
      <f>M27</f>
    </oc>
    <nc r="M26"/>
  </rcc>
  <rcc rId="16785" sId="11">
    <oc r="N26">
      <f>N27</f>
    </oc>
    <nc r="N26"/>
  </rcc>
  <rcc rId="16786" sId="11">
    <oc r="O26">
      <f>O27</f>
    </oc>
    <nc r="O26"/>
  </rcc>
  <rcc rId="16787" sId="11">
    <oc r="P26">
      <f>P27</f>
    </oc>
    <nc r="P26"/>
  </rcc>
  <rcc rId="16788" sId="11">
    <oc r="Q26">
      <f>Q27</f>
    </oc>
    <nc r="Q26"/>
  </rcc>
  <rcc rId="16789" sId="11">
    <oc r="R26">
      <f>R27</f>
    </oc>
    <nc r="R26"/>
  </rcc>
  <rcc rId="16790" sId="11">
    <oc r="S26">
      <f>S27</f>
    </oc>
    <nc r="S26"/>
  </rcc>
  <rcc rId="16791" sId="11">
    <oc r="T26">
      <f>T27</f>
    </oc>
    <nc r="T26"/>
  </rcc>
  <rcc rId="16792" sId="11">
    <oc r="U26">
      <f>U27</f>
    </oc>
    <nc r="U26"/>
  </rcc>
  <rcc rId="16793" sId="11">
    <oc r="V26">
      <f>V27</f>
    </oc>
    <nc r="V26"/>
  </rcc>
  <rcc rId="16794" sId="11">
    <oc r="W26">
      <f>W27</f>
    </oc>
    <nc r="W26"/>
  </rcc>
  <rcc rId="16795" sId="11">
    <oc r="X26">
      <f>X27</f>
    </oc>
    <nc r="X26"/>
  </rcc>
  <rcc rId="16796" sId="11">
    <oc r="Y26">
      <f>Y27</f>
    </oc>
    <nc r="Y26"/>
  </rcc>
  <rcc rId="16797" sId="11">
    <oc r="Z26">
      <f>Z27</f>
    </oc>
    <nc r="Z26"/>
  </rcc>
  <rcc rId="16798" sId="11">
    <oc r="AA26">
      <f>AA27</f>
    </oc>
    <nc r="AA26"/>
  </rcc>
  <rcc rId="16799" sId="11">
    <oc r="AB26">
      <f>AB27</f>
    </oc>
    <nc r="AB26"/>
  </rcc>
  <rcc rId="16800" sId="11">
    <oc r="AC26">
      <f>AC27</f>
    </oc>
    <nc r="AC26"/>
  </rcc>
  <rcc rId="16801" sId="11">
    <oc r="AD26">
      <f>AD27</f>
    </oc>
    <nc r="AD26"/>
  </rcc>
  <rcc rId="16802" sId="11">
    <oc r="AE26">
      <f>AE27</f>
    </oc>
    <nc r="AE26"/>
  </rcc>
  <rcc rId="16803" sId="11">
    <oc r="AF26">
      <f>AF27</f>
    </oc>
    <nc r="AF26"/>
  </rcc>
  <rcc rId="16804" sId="11">
    <oc r="AG26">
      <f>AG27</f>
    </oc>
    <nc r="AG26"/>
  </rcc>
  <rcc rId="16805" sId="11">
    <oc r="C27" t="inlineStr">
      <is>
        <t>бюджет города Когалыма</t>
      </is>
    </oc>
    <nc r="C27"/>
  </rcc>
  <rcc rId="16806" sId="11">
    <oc r="D27">
      <f>SUM(J27,L27,N27,P27,R27,T27,V27,X27,Z27,AB27,AD27,AF27)</f>
    </oc>
    <nc r="D27"/>
  </rcc>
  <rcc rId="16807" sId="11">
    <oc r="E27">
      <f>J27</f>
    </oc>
    <nc r="E27"/>
  </rcc>
  <rcc rId="16808" sId="11">
    <oc r="F27">
      <f>G27</f>
    </oc>
    <nc r="F27"/>
  </rcc>
  <rcc rId="16809" sId="11">
    <oc r="G27">
      <f>SUM(K27,M27,O27,Q27,S27,U27,W27,Y27,AA27,AC27,AE27,AG27)</f>
    </oc>
    <nc r="G27"/>
  </rcc>
  <rcc rId="16810" sId="11">
    <oc r="H27">
      <f>IFERROR(G27/D27*100,0)</f>
    </oc>
    <nc r="H27"/>
  </rcc>
  <rcc rId="16811" sId="11">
    <oc r="I27">
      <f>IFERROR(G27/E27*100,0)</f>
    </oc>
    <nc r="I27"/>
  </rcc>
  <rcc rId="16812" sId="11" numFmtId="4">
    <oc r="J27">
      <v>3107.2289999999998</v>
    </oc>
    <nc r="J27"/>
  </rcc>
  <rcc rId="16813" sId="11" numFmtId="4">
    <oc r="K27">
      <v>0</v>
    </oc>
    <nc r="K27"/>
  </rcc>
  <rcc rId="16814" sId="11" numFmtId="4">
    <oc r="L27">
      <v>3173.777</v>
    </oc>
    <nc r="L27"/>
  </rcc>
  <rcc rId="16815" sId="11" numFmtId="4">
    <oc r="M27">
      <v>0</v>
    </oc>
    <nc r="M27"/>
  </rcc>
  <rcc rId="16816" sId="11" numFmtId="4">
    <oc r="N27">
      <v>3311.1770000000001</v>
    </oc>
    <nc r="N27"/>
  </rcc>
  <rcc rId="16817" sId="11" numFmtId="4">
    <oc r="O27">
      <v>0</v>
    </oc>
    <nc r="O27"/>
  </rcc>
  <rcc rId="16818" sId="11" numFmtId="4">
    <oc r="P27">
      <v>3783.3470000000002</v>
    </oc>
    <nc r="P27"/>
  </rcc>
  <rcc rId="16819" sId="11" numFmtId="4">
    <oc r="Q27">
      <v>0</v>
    </oc>
    <nc r="Q27"/>
  </rcc>
  <rcc rId="16820" sId="11" numFmtId="4">
    <oc r="R27">
      <v>3512.1559999999999</v>
    </oc>
    <nc r="R27"/>
  </rcc>
  <rcc rId="16821" sId="11" numFmtId="4">
    <oc r="S27">
      <v>0</v>
    </oc>
    <nc r="S27"/>
  </rcc>
  <rcc rId="16822" sId="11" numFmtId="4">
    <oc r="T27">
      <v>3528.9769999999999</v>
    </oc>
    <nc r="T27"/>
  </rcc>
  <rcc rId="16823" sId="11" numFmtId="4">
    <oc r="U27">
      <v>0</v>
    </oc>
    <nc r="U27"/>
  </rcc>
  <rcc rId="16824" sId="11" numFmtId="4">
    <oc r="V27">
      <v>3393.5529999999999</v>
    </oc>
    <nc r="V27"/>
  </rcc>
  <rcc rId="16825" sId="11" numFmtId="4">
    <oc r="W27">
      <v>0</v>
    </oc>
    <nc r="W27"/>
  </rcc>
  <rcc rId="16826" sId="11" numFmtId="4">
    <oc r="X27">
      <v>3328.777</v>
    </oc>
    <nc r="X27"/>
  </rcc>
  <rcc rId="16827" sId="11" numFmtId="4">
    <oc r="Y27">
      <v>0</v>
    </oc>
    <nc r="Y27"/>
  </rcc>
  <rcc rId="16828" sId="11" numFmtId="4">
    <oc r="Z27">
      <v>2988.777</v>
    </oc>
    <nc r="Z27"/>
  </rcc>
  <rcc rId="16829" sId="11" numFmtId="4">
    <oc r="AA27">
      <v>0</v>
    </oc>
    <nc r="AA27"/>
  </rcc>
  <rcc rId="16830" sId="11" numFmtId="4">
    <oc r="AB27">
      <v>3102.4340000000002</v>
    </oc>
    <nc r="AB27"/>
  </rcc>
  <rcc rId="16831" sId="11" numFmtId="4">
    <oc r="AC27">
      <v>0</v>
    </oc>
    <nc r="AC27"/>
  </rcc>
  <rcc rId="16832" sId="11" numFmtId="4">
    <oc r="AD27">
      <v>2958.377</v>
    </oc>
    <nc r="AD27"/>
  </rcc>
  <rcc rId="16833" sId="11" numFmtId="4">
    <oc r="AE27">
      <v>0</v>
    </oc>
    <nc r="AE27"/>
  </rcc>
  <rcc rId="16834" sId="11" numFmtId="4">
    <oc r="AF27">
      <v>3433.9169999999999</v>
    </oc>
    <nc r="AF27"/>
  </rcc>
  <rcc rId="16835" sId="11" numFmtId="4">
    <oc r="AG27">
      <v>0</v>
    </oc>
    <nc r="AG27"/>
  </rcc>
  <rcc rId="16836" sId="13">
    <oc r="C2" t="inlineStr">
      <is>
        <t xml:space="preserve">Отчет о ходе реализации муниципальной программы </t>
      </is>
    </oc>
    <nc r="C2"/>
  </rcc>
  <rcc rId="16837" sId="13">
    <oc r="C3" t="inlineStr">
      <is>
        <t xml:space="preserve"> "Экономическое развитие города Когалыма" </t>
      </is>
    </oc>
    <nc r="C3"/>
  </rcc>
  <rcc rId="16838" sId="13">
    <oc r="AG3" t="inlineStr">
      <is>
        <t>тыс. рублей</t>
      </is>
    </oc>
    <nc r="AG3"/>
  </rcc>
  <rcc rId="16839" sId="13">
    <oc r="A4" t="inlineStr">
      <is>
        <t>№п/п</t>
      </is>
    </oc>
    <nc r="A4"/>
  </rcc>
  <rcc rId="16840" sId="13">
    <oc r="B4" t="inlineStr">
      <is>
        <t>Наименование направления (подпрограмм), структурных элементов</t>
      </is>
    </oc>
    <nc r="B4"/>
  </rcc>
  <rcc rId="16841" sId="13">
    <oc r="C4" t="inlineStr">
      <is>
        <t>Источники финансирования</t>
      </is>
    </oc>
    <nc r="C4"/>
  </rcc>
  <rcc rId="16842" sId="13">
    <oc r="D4" t="inlineStr">
      <is>
        <t>План на</t>
      </is>
    </oc>
    <nc r="D4"/>
  </rcc>
  <rcc rId="16843" sId="13">
    <oc r="E4" t="inlineStr">
      <is>
        <t>План на</t>
      </is>
    </oc>
    <nc r="E4"/>
  </rcc>
  <rcc rId="16844" sId="13">
    <oc r="F4" t="inlineStr">
      <is>
        <t xml:space="preserve">Профинансировано на </t>
      </is>
    </oc>
    <nc r="F4"/>
  </rcc>
  <rcc rId="16845" sId="13">
    <oc r="G4" t="inlineStr">
      <is>
        <t xml:space="preserve">Кассовый расход на </t>
      </is>
    </oc>
    <nc r="G4"/>
  </rcc>
  <rcc rId="16846" sId="13">
    <oc r="H4" t="inlineStr">
      <is>
        <t>Исполнение, %</t>
      </is>
    </oc>
    <nc r="H4"/>
  </rcc>
  <rcc rId="16847" sId="13">
    <oc r="J4" t="inlineStr">
      <is>
        <t>январь</t>
      </is>
    </oc>
    <nc r="J4"/>
  </rcc>
  <rcc rId="16848" sId="13">
    <oc r="L4" t="inlineStr">
      <is>
        <t>февраль</t>
      </is>
    </oc>
    <nc r="L4"/>
  </rcc>
  <rcc rId="16849" sId="13">
    <oc r="N4" t="inlineStr">
      <is>
        <t>март</t>
      </is>
    </oc>
    <nc r="N4"/>
  </rcc>
  <rcc rId="16850" sId="13">
    <oc r="P4" t="inlineStr">
      <is>
        <t>апрель</t>
      </is>
    </oc>
    <nc r="P4"/>
  </rcc>
  <rcc rId="16851" sId="13">
    <oc r="R4" t="inlineStr">
      <is>
        <t>май</t>
      </is>
    </oc>
    <nc r="R4"/>
  </rcc>
  <rcc rId="16852" sId="13">
    <oc r="T4" t="inlineStr">
      <is>
        <t>июнь</t>
      </is>
    </oc>
    <nc r="T4"/>
  </rcc>
  <rcc rId="16853" sId="13">
    <oc r="V4" t="inlineStr">
      <is>
        <t>июль</t>
      </is>
    </oc>
    <nc r="V4"/>
  </rcc>
  <rcc rId="16854" sId="13">
    <oc r="X4" t="inlineStr">
      <is>
        <t>август</t>
      </is>
    </oc>
    <nc r="X4"/>
  </rcc>
  <rcc rId="16855" sId="13">
    <oc r="Z4" t="inlineStr">
      <is>
        <t>сентябрь</t>
      </is>
    </oc>
    <nc r="Z4"/>
  </rcc>
  <rcc rId="16856" sId="13">
    <oc r="AB4" t="inlineStr">
      <is>
        <t>октябрь</t>
      </is>
    </oc>
    <nc r="AB4"/>
  </rcc>
  <rcc rId="16857" sId="13">
    <oc r="AD4" t="inlineStr">
      <is>
        <t>ноябрь</t>
      </is>
    </oc>
    <nc r="AD4"/>
  </rcc>
  <rcc rId="16858" sId="13">
    <oc r="AF4" t="inlineStr">
      <is>
        <t>декабрь</t>
      </is>
    </oc>
    <nc r="AF4"/>
  </rcc>
  <rcc rId="16859" sId="13">
    <oc r="AH4" t="inlineStr">
      <is>
        <t>Результаты реализации и причины отклонений факта от плана</t>
      </is>
    </oc>
    <nc r="AH4"/>
  </rcc>
  <rcc rId="16860" sId="13">
    <oc r="D6">
      <v>2025</v>
    </oc>
    <nc r="D6"/>
  </rcc>
  <rcc rId="16861" sId="13" numFmtId="19">
    <oc r="E6">
      <v>45778</v>
    </oc>
    <nc r="E6"/>
  </rcc>
  <rcc rId="16862" sId="13" numFmtId="19">
    <oc r="F6">
      <v>45778</v>
    </oc>
    <nc r="F6"/>
  </rcc>
  <rcc rId="16863" sId="13" numFmtId="19">
    <oc r="G6">
      <v>45778</v>
    </oc>
    <nc r="G6"/>
  </rcc>
  <rcc rId="16864" sId="13">
    <oc r="H6" t="inlineStr">
      <is>
        <t>к плану на год</t>
      </is>
    </oc>
    <nc r="H6"/>
  </rcc>
  <rcc rId="16865" sId="13">
    <oc r="I6" t="inlineStr">
      <is>
        <t>к плану на отчетную дату</t>
      </is>
    </oc>
    <nc r="I6"/>
  </rcc>
  <rcc rId="16866" sId="13">
    <oc r="J6" t="inlineStr">
      <is>
        <t xml:space="preserve">план </t>
      </is>
    </oc>
    <nc r="J6"/>
  </rcc>
  <rcc rId="16867" sId="13">
    <oc r="K6" t="inlineStr">
      <is>
        <t>кассовый расход</t>
      </is>
    </oc>
    <nc r="K6"/>
  </rcc>
  <rcc rId="16868" sId="13">
    <oc r="L6" t="inlineStr">
      <is>
        <t xml:space="preserve">план </t>
      </is>
    </oc>
    <nc r="L6"/>
  </rcc>
  <rcc rId="16869" sId="13">
    <oc r="M6" t="inlineStr">
      <is>
        <t>кассовый расход</t>
      </is>
    </oc>
    <nc r="M6"/>
  </rcc>
  <rcc rId="16870" sId="13">
    <oc r="N6" t="inlineStr">
      <is>
        <t xml:space="preserve">план </t>
      </is>
    </oc>
    <nc r="N6"/>
  </rcc>
  <rcc rId="16871" sId="13">
    <oc r="O6" t="inlineStr">
      <is>
        <t>кассовый расход</t>
      </is>
    </oc>
    <nc r="O6"/>
  </rcc>
  <rcc rId="16872" sId="13">
    <oc r="P6" t="inlineStr">
      <is>
        <t xml:space="preserve">план </t>
      </is>
    </oc>
    <nc r="P6"/>
  </rcc>
  <rcc rId="16873" sId="13">
    <oc r="Q6" t="inlineStr">
      <is>
        <t>кассовый расход</t>
      </is>
    </oc>
    <nc r="Q6"/>
  </rcc>
  <rcc rId="16874" sId="13">
    <oc r="R6" t="inlineStr">
      <is>
        <t xml:space="preserve">план </t>
      </is>
    </oc>
    <nc r="R6"/>
  </rcc>
  <rcc rId="16875" sId="13">
    <oc r="S6" t="inlineStr">
      <is>
        <t>кассовый расход</t>
      </is>
    </oc>
    <nc r="S6"/>
  </rcc>
  <rcc rId="16876" sId="13">
    <oc r="T6" t="inlineStr">
      <is>
        <t xml:space="preserve">план </t>
      </is>
    </oc>
    <nc r="T6"/>
  </rcc>
  <rcc rId="16877" sId="13">
    <oc r="U6" t="inlineStr">
      <is>
        <t>кассовый расход</t>
      </is>
    </oc>
    <nc r="U6"/>
  </rcc>
  <rcc rId="16878" sId="13">
    <oc r="V6" t="inlineStr">
      <is>
        <t xml:space="preserve">план </t>
      </is>
    </oc>
    <nc r="V6"/>
  </rcc>
  <rcc rId="16879" sId="13">
    <oc r="W6" t="inlineStr">
      <is>
        <t>кассовый расход</t>
      </is>
    </oc>
    <nc r="W6"/>
  </rcc>
  <rcc rId="16880" sId="13">
    <oc r="X6" t="inlineStr">
      <is>
        <t xml:space="preserve">план </t>
      </is>
    </oc>
    <nc r="X6"/>
  </rcc>
  <rcc rId="16881" sId="13">
    <oc r="Y6" t="inlineStr">
      <is>
        <t>кассовый расход</t>
      </is>
    </oc>
    <nc r="Y6"/>
  </rcc>
  <rcc rId="16882" sId="13">
    <oc r="Z6" t="inlineStr">
      <is>
        <t xml:space="preserve">план </t>
      </is>
    </oc>
    <nc r="Z6"/>
  </rcc>
  <rcc rId="16883" sId="13">
    <oc r="AA6" t="inlineStr">
      <is>
        <t>кассовый расход</t>
      </is>
    </oc>
    <nc r="AA6"/>
  </rcc>
  <rcc rId="16884" sId="13">
    <oc r="AB6" t="inlineStr">
      <is>
        <t xml:space="preserve">план </t>
      </is>
    </oc>
    <nc r="AB6"/>
  </rcc>
  <rcc rId="16885" sId="13">
    <oc r="AC6" t="inlineStr">
      <is>
        <t>кассовый расход</t>
      </is>
    </oc>
    <nc r="AC6"/>
  </rcc>
  <rcc rId="16886" sId="13">
    <oc r="AD6" t="inlineStr">
      <is>
        <t xml:space="preserve">план </t>
      </is>
    </oc>
    <nc r="AD6"/>
  </rcc>
  <rcc rId="16887" sId="13">
    <oc r="AE6" t="inlineStr">
      <is>
        <t>кассовый расход</t>
      </is>
    </oc>
    <nc r="AE6"/>
  </rcc>
  <rcc rId="16888" sId="13">
    <oc r="AF6" t="inlineStr">
      <is>
        <t xml:space="preserve">план </t>
      </is>
    </oc>
    <nc r="AF6"/>
  </rcc>
  <rcc rId="16889" sId="13">
    <oc r="AG6" t="inlineStr">
      <is>
        <t>кассовый расход</t>
      </is>
    </oc>
    <nc r="AG6"/>
  </rcc>
  <rcc rId="16890" sId="13" numFmtId="4">
    <oc r="A7">
      <v>1</v>
    </oc>
    <nc r="A7"/>
  </rcc>
  <rcc rId="16891" sId="13" numFmtId="4">
    <oc r="B7">
      <v>2</v>
    </oc>
    <nc r="B7"/>
  </rcc>
  <rcc rId="16892" sId="13" numFmtId="4">
    <oc r="C7">
      <v>3</v>
    </oc>
    <nc r="C7"/>
  </rcc>
  <rcc rId="16893" sId="13" numFmtId="4">
    <oc r="D7">
      <v>4</v>
    </oc>
    <nc r="D7"/>
  </rcc>
  <rcc rId="16894" sId="13" numFmtId="4">
    <oc r="E7">
      <v>5</v>
    </oc>
    <nc r="E7"/>
  </rcc>
  <rcc rId="16895" sId="13" numFmtId="4">
    <oc r="F7">
      <v>6</v>
    </oc>
    <nc r="F7"/>
  </rcc>
  <rcc rId="16896" sId="13" numFmtId="4">
    <oc r="G7">
      <v>7</v>
    </oc>
    <nc r="G7"/>
  </rcc>
  <rcc rId="16897" sId="13" numFmtId="4">
    <oc r="H7">
      <v>8</v>
    </oc>
    <nc r="H7"/>
  </rcc>
  <rcc rId="16898" sId="13" numFmtId="4">
    <oc r="I7">
      <v>9</v>
    </oc>
    <nc r="I7"/>
  </rcc>
  <rcc rId="16899" sId="13" numFmtId="4">
    <oc r="J7">
      <v>10</v>
    </oc>
    <nc r="J7"/>
  </rcc>
  <rcc rId="16900" sId="13" numFmtId="4">
    <oc r="K7">
      <v>11</v>
    </oc>
    <nc r="K7"/>
  </rcc>
  <rcc rId="16901" sId="13" numFmtId="4">
    <oc r="L7">
      <v>12</v>
    </oc>
    <nc r="L7"/>
  </rcc>
  <rcc rId="16902" sId="13" numFmtId="4">
    <oc r="M7">
      <v>13</v>
    </oc>
    <nc r="M7"/>
  </rcc>
  <rcc rId="16903" sId="13" numFmtId="4">
    <oc r="N7">
      <v>14</v>
    </oc>
    <nc r="N7"/>
  </rcc>
  <rcc rId="16904" sId="13" numFmtId="4">
    <oc r="O7">
      <v>15</v>
    </oc>
    <nc r="O7"/>
  </rcc>
  <rcc rId="16905" sId="13" numFmtId="4">
    <oc r="P7">
      <v>16</v>
    </oc>
    <nc r="P7"/>
  </rcc>
  <rcc rId="16906" sId="13" numFmtId="4">
    <oc r="Q7">
      <v>17</v>
    </oc>
    <nc r="Q7"/>
  </rcc>
  <rcc rId="16907" sId="13" numFmtId="4">
    <oc r="R7">
      <v>18</v>
    </oc>
    <nc r="R7"/>
  </rcc>
  <rcc rId="16908" sId="13" numFmtId="4">
    <oc r="S7">
      <v>19</v>
    </oc>
    <nc r="S7"/>
  </rcc>
  <rcc rId="16909" sId="13" numFmtId="4">
    <oc r="T7">
      <v>20</v>
    </oc>
    <nc r="T7"/>
  </rcc>
  <rcc rId="16910" sId="13" numFmtId="4">
    <oc r="U7">
      <v>21</v>
    </oc>
    <nc r="U7"/>
  </rcc>
  <rcc rId="16911" sId="13" numFmtId="4">
    <oc r="V7">
      <v>22</v>
    </oc>
    <nc r="V7"/>
  </rcc>
  <rcc rId="16912" sId="13" numFmtId="4">
    <oc r="W7">
      <v>23</v>
    </oc>
    <nc r="W7"/>
  </rcc>
  <rcc rId="16913" sId="13" numFmtId="4">
    <oc r="X7">
      <v>24</v>
    </oc>
    <nc r="X7"/>
  </rcc>
  <rcc rId="16914" sId="13" numFmtId="4">
    <oc r="Y7">
      <v>25</v>
    </oc>
    <nc r="Y7"/>
  </rcc>
  <rcc rId="16915" sId="13" numFmtId="4">
    <oc r="Z7">
      <v>26</v>
    </oc>
    <nc r="Z7"/>
  </rcc>
  <rcc rId="16916" sId="13" numFmtId="4">
    <oc r="AA7">
      <v>27</v>
    </oc>
    <nc r="AA7"/>
  </rcc>
  <rcc rId="16917" sId="13" numFmtId="4">
    <oc r="AB7">
      <v>28</v>
    </oc>
    <nc r="AB7"/>
  </rcc>
  <rcc rId="16918" sId="13" numFmtId="4">
    <oc r="AC7">
      <v>29</v>
    </oc>
    <nc r="AC7"/>
  </rcc>
  <rcc rId="16919" sId="13" numFmtId="4">
    <oc r="AD7">
      <v>30</v>
    </oc>
    <nc r="AD7"/>
  </rcc>
  <rcc rId="16920" sId="13" numFmtId="4">
    <oc r="AE7">
      <v>31</v>
    </oc>
    <nc r="AE7"/>
  </rcc>
  <rcc rId="16921" sId="13" numFmtId="4">
    <oc r="AF7">
      <v>32</v>
    </oc>
    <nc r="AF7"/>
  </rcc>
  <rcc rId="16922" sId="13" numFmtId="4">
    <oc r="AG7">
      <v>33</v>
    </oc>
    <nc r="AG7"/>
  </rcc>
  <rcc rId="16923" sId="13" numFmtId="4">
    <oc r="AH7">
      <v>34</v>
    </oc>
    <nc r="AH7"/>
  </rcc>
  <rcc rId="16924" sId="13">
    <oc r="B8" t="inlineStr">
      <is>
        <t>Всего по муниципальной программе</t>
      </is>
    </oc>
    <nc r="B8"/>
  </rcc>
  <rcc rId="16925" sId="13">
    <oc r="C8" t="inlineStr">
      <is>
        <t>Всего</t>
      </is>
    </oc>
    <nc r="C8"/>
  </rcc>
  <rcc rId="16926" sId="13">
    <oc r="D8">
      <f>SUM(D9:D9)</f>
    </oc>
    <nc r="D8"/>
  </rcc>
  <rcc rId="16927" sId="13">
    <oc r="E8">
      <f>SUM(E9:E9)</f>
    </oc>
    <nc r="E8"/>
  </rcc>
  <rcc rId="16928" sId="13">
    <oc r="F8">
      <f>SUM(F9:F9)</f>
    </oc>
    <nc r="F8"/>
  </rcc>
  <rcc rId="16929" sId="13">
    <oc r="G8">
      <f>SUM(G9:G9)</f>
    </oc>
    <nc r="G8"/>
  </rcc>
  <rcc rId="16930" sId="13">
    <oc r="H8">
      <f>IFERROR(G8/D8*100,0)</f>
    </oc>
    <nc r="H8"/>
  </rcc>
  <rcc rId="16931" sId="13">
    <oc r="I8">
      <f>IFERROR(G8/E8*100,0)</f>
    </oc>
    <nc r="I8"/>
  </rcc>
  <rcc rId="16932" sId="13">
    <oc r="J8">
      <f>SUM(J9:J9)</f>
    </oc>
    <nc r="J8"/>
  </rcc>
  <rcc rId="16933" sId="13">
    <oc r="K8">
      <f>SUM(K9:K9)</f>
    </oc>
    <nc r="K8"/>
  </rcc>
  <rcc rId="16934" sId="13">
    <oc r="L8">
      <f>SUM(L9:L9)</f>
    </oc>
    <nc r="L8"/>
  </rcc>
  <rcc rId="16935" sId="13">
    <oc r="M8">
      <f>SUM(M9:M9)</f>
    </oc>
    <nc r="M8"/>
  </rcc>
  <rcc rId="16936" sId="13">
    <oc r="N8">
      <f>SUM(N9:N9)</f>
    </oc>
    <nc r="N8"/>
  </rcc>
  <rcc rId="16937" sId="13">
    <oc r="O8">
      <f>SUM(O9:O9)</f>
    </oc>
    <nc r="O8"/>
  </rcc>
  <rcc rId="16938" sId="13">
    <oc r="P8">
      <f>SUM(P9:P9)</f>
    </oc>
    <nc r="P8"/>
  </rcc>
  <rcc rId="16939" sId="13">
    <oc r="Q8">
      <f>SUM(Q9:Q9)</f>
    </oc>
    <nc r="Q8"/>
  </rcc>
  <rcc rId="16940" sId="13">
    <oc r="R8">
      <f>SUM(R9:R9)</f>
    </oc>
    <nc r="R8"/>
  </rcc>
  <rcc rId="16941" sId="13">
    <oc r="S8">
      <f>SUM(S9:S9)</f>
    </oc>
    <nc r="S8"/>
  </rcc>
  <rcc rId="16942" sId="13">
    <oc r="T8">
      <f>SUM(T9:T9)</f>
    </oc>
    <nc r="T8"/>
  </rcc>
  <rcc rId="16943" sId="13">
    <oc r="U8">
      <f>SUM(U9:U9)</f>
    </oc>
    <nc r="U8"/>
  </rcc>
  <rcc rId="16944" sId="13">
    <oc r="V8">
      <f>SUM(V9:V9)</f>
    </oc>
    <nc r="V8"/>
  </rcc>
  <rcc rId="16945" sId="13">
    <oc r="W8">
      <f>SUM(W9:W9)</f>
    </oc>
    <nc r="W8"/>
  </rcc>
  <rcc rId="16946" sId="13">
    <oc r="X8">
      <f>SUM(X9:X9)</f>
    </oc>
    <nc r="X8"/>
  </rcc>
  <rcc rId="16947" sId="13">
    <oc r="Y8">
      <f>SUM(Y9:Y9)</f>
    </oc>
    <nc r="Y8"/>
  </rcc>
  <rcc rId="16948" sId="13">
    <oc r="Z8">
      <f>SUM(Z9:Z9)</f>
    </oc>
    <nc r="Z8"/>
  </rcc>
  <rcc rId="16949" sId="13">
    <oc r="AA8">
      <f>SUM(AA9:AA9)</f>
    </oc>
    <nc r="AA8"/>
  </rcc>
  <rcc rId="16950" sId="13">
    <oc r="AB8">
      <f>SUM(AB9:AB9)</f>
    </oc>
    <nc r="AB8"/>
  </rcc>
  <rcc rId="16951" sId="13">
    <oc r="AC8">
      <f>SUM(AC9:AC9)</f>
    </oc>
    <nc r="AC8"/>
  </rcc>
  <rcc rId="16952" sId="13">
    <oc r="AD8">
      <f>SUM(AD9:AD9)</f>
    </oc>
    <nc r="AD8"/>
  </rcc>
  <rcc rId="16953" sId="13">
    <oc r="AE8">
      <f>SUM(AE9:AE9)</f>
    </oc>
    <nc r="AE8"/>
  </rcc>
  <rcc rId="16954" sId="13">
    <oc r="AF8">
      <f>SUM(AF9:AF9)</f>
    </oc>
    <nc r="AF8"/>
  </rcc>
  <rcc rId="16955" sId="13">
    <oc r="AG8">
      <f>SUM(AG9:AG9)</f>
    </oc>
    <nc r="AG8"/>
  </rcc>
  <rcc rId="16956" sId="13">
    <oc r="C9" t="inlineStr">
      <is>
        <t>бюджет города Когалыма</t>
      </is>
    </oc>
    <nc r="C9"/>
  </rcc>
  <rcc rId="16957" sId="13">
    <oc r="D9">
      <f>D12+D15</f>
    </oc>
    <nc r="D9"/>
  </rcc>
  <rcc rId="16958" sId="13">
    <oc r="E9">
      <f>E12+E15</f>
    </oc>
    <nc r="E9"/>
  </rcc>
  <rcc rId="16959" sId="13">
    <oc r="F9">
      <f>F12+F15</f>
    </oc>
    <nc r="F9"/>
  </rcc>
  <rcc rId="16960" sId="13">
    <oc r="G9">
      <f>G12+G15</f>
    </oc>
    <nc r="G9"/>
  </rcc>
  <rcc rId="16961" sId="13">
    <oc r="H9">
      <f>IFERROR(G9/D9*100,0)</f>
    </oc>
    <nc r="H9"/>
  </rcc>
  <rcc rId="16962" sId="13">
    <oc r="I9">
      <f>IFERROR(G9/E9*100,0)</f>
    </oc>
    <nc r="I9"/>
  </rcc>
  <rcc rId="16963" sId="13">
    <oc r="J9">
      <f>J12+J15</f>
    </oc>
    <nc r="J9"/>
  </rcc>
  <rcc rId="16964" sId="13">
    <oc r="K9">
      <f>K12+K15</f>
    </oc>
    <nc r="K9"/>
  </rcc>
  <rcc rId="16965" sId="13">
    <oc r="L9">
      <f>L12+L15</f>
    </oc>
    <nc r="L9"/>
  </rcc>
  <rcc rId="16966" sId="13">
    <oc r="M9">
      <f>M12+M15</f>
    </oc>
    <nc r="M9"/>
  </rcc>
  <rcc rId="16967" sId="13">
    <oc r="N9">
      <f>N12+N15</f>
    </oc>
    <nc r="N9"/>
  </rcc>
  <rcc rId="16968" sId="13">
    <oc r="O9">
      <f>O12+O15</f>
    </oc>
    <nc r="O9"/>
  </rcc>
  <rcc rId="16969" sId="13">
    <oc r="P9">
      <f>P12+P15</f>
    </oc>
    <nc r="P9"/>
  </rcc>
  <rcc rId="16970" sId="13">
    <oc r="Q9">
      <f>Q12+Q15</f>
    </oc>
    <nc r="Q9"/>
  </rcc>
  <rcc rId="16971" sId="13">
    <oc r="R9">
      <f>R12+R15</f>
    </oc>
    <nc r="R9"/>
  </rcc>
  <rcc rId="16972" sId="13">
    <oc r="S9">
      <f>S12+S15</f>
    </oc>
    <nc r="S9"/>
  </rcc>
  <rcc rId="16973" sId="13">
    <oc r="T9">
      <f>T12+T15</f>
    </oc>
    <nc r="T9"/>
  </rcc>
  <rcc rId="16974" sId="13">
    <oc r="U9">
      <f>U12+U15</f>
    </oc>
    <nc r="U9"/>
  </rcc>
  <rcc rId="16975" sId="13">
    <oc r="V9">
      <f>V12+V15</f>
    </oc>
    <nc r="V9"/>
  </rcc>
  <rcc rId="16976" sId="13">
    <oc r="W9">
      <f>W12+W15</f>
    </oc>
    <nc r="W9"/>
  </rcc>
  <rcc rId="16977" sId="13">
    <oc r="X9">
      <f>X12+X15</f>
    </oc>
    <nc r="X9"/>
  </rcc>
  <rcc rId="16978" sId="13">
    <oc r="Y9">
      <f>Y12+Y15</f>
    </oc>
    <nc r="Y9"/>
  </rcc>
  <rcc rId="16979" sId="13">
    <oc r="Z9">
      <f>Z12+Z15</f>
    </oc>
    <nc r="Z9"/>
  </rcc>
  <rcc rId="16980" sId="13">
    <oc r="AA9">
      <f>AA12+AA15</f>
    </oc>
    <nc r="AA9"/>
  </rcc>
  <rcc rId="16981" sId="13">
    <oc r="AB9">
      <f>AB12+AB15</f>
    </oc>
    <nc r="AB9"/>
  </rcc>
  <rcc rId="16982" sId="13">
    <oc r="AC9">
      <f>AC12+AC15</f>
    </oc>
    <nc r="AC9"/>
  </rcc>
  <rcc rId="16983" sId="13">
    <oc r="AD9">
      <f>AD12+AD15</f>
    </oc>
    <nc r="AD9"/>
  </rcc>
  <rcc rId="16984" sId="13">
    <oc r="AE9">
      <f>AE12+AE15</f>
    </oc>
    <nc r="AE9"/>
  </rcc>
  <rcc rId="16985" sId="13">
    <oc r="AF9">
      <f>AF12+AF15</f>
    </oc>
    <nc r="AF9"/>
  </rcc>
  <rcc rId="16986" sId="13">
    <oc r="AG9">
      <f>AG12+AG15</f>
    </oc>
    <nc r="AG9"/>
  </rcc>
  <rcc rId="16987" sId="13">
    <oc r="B10" t="inlineStr">
      <is>
        <t>Направление (подпрограмма) «Совершенствование системы муниципального стратегического управления и развитие сферы муниципальных услуг»</t>
      </is>
    </oc>
    <nc r="B10"/>
  </rcc>
  <rcc rId="16988" sId="13">
    <oc r="A11" t="inlineStr">
      <is>
        <t xml:space="preserve"> 1.1</t>
      </is>
    </oc>
    <nc r="A11"/>
  </rcc>
  <rcc rId="16989" sId="13">
    <oc r="B11" t="inlineStr">
      <is>
        <t xml:space="preserve">Комплекс процессных мероприятий «Реализация механизмов стратегического управления социально-экономическим развитием города Когалыма» / «Приобретение статистической информации, подготовленной в соответствии с официальной методологией
Росстата»:
</t>
      </is>
    </oc>
    <nc r="B11"/>
  </rcc>
  <rcc rId="16990" sId="13">
    <oc r="C11" t="inlineStr">
      <is>
        <t>Всего</t>
      </is>
    </oc>
    <nc r="C11"/>
  </rcc>
  <rcc rId="16991" sId="13">
    <oc r="D11">
      <f>SUM(D12:D12)</f>
    </oc>
    <nc r="D11"/>
  </rcc>
  <rcc rId="16992" sId="13">
    <oc r="E11">
      <f>SUM(E12:E12)</f>
    </oc>
    <nc r="E11"/>
  </rcc>
  <rcc rId="16993" sId="13">
    <oc r="F11">
      <f>SUM(F12:F12)</f>
    </oc>
    <nc r="F11"/>
  </rcc>
  <rcc rId="16994" sId="13">
    <oc r="G11">
      <f>SUM(G12:G12)</f>
    </oc>
    <nc r="G11"/>
  </rcc>
  <rcc rId="16995" sId="13">
    <oc r="H11">
      <f>IFERROR(G11/D11*100,0)</f>
    </oc>
    <nc r="H11"/>
  </rcc>
  <rcc rId="16996" sId="13">
    <oc r="I11">
      <f>IFERROR(G11/E11*100,0)</f>
    </oc>
    <nc r="I11"/>
  </rcc>
  <rcc rId="16997" sId="13">
    <oc r="J11">
      <f>SUM(J12:J12)</f>
    </oc>
    <nc r="J11"/>
  </rcc>
  <rcc rId="16998" sId="13">
    <oc r="K11">
      <f>SUM(K12:K12)</f>
    </oc>
    <nc r="K11"/>
  </rcc>
  <rcc rId="16999" sId="13">
    <oc r="L11">
      <f>SUM(L12:L12)</f>
    </oc>
    <nc r="L11"/>
  </rcc>
  <rcc rId="17000" sId="13">
    <oc r="M11">
      <f>SUM(M12:M12)</f>
    </oc>
    <nc r="M11"/>
  </rcc>
  <rcc rId="17001" sId="13">
    <oc r="N11">
      <f>SUM(N12:N12)</f>
    </oc>
    <nc r="N11"/>
  </rcc>
  <rcc rId="17002" sId="13">
    <oc r="O11">
      <f>SUM(O12:O12)</f>
    </oc>
    <nc r="O11"/>
  </rcc>
  <rcc rId="17003" sId="13">
    <oc r="P11">
      <f>SUM(P12:P12)</f>
    </oc>
    <nc r="P11"/>
  </rcc>
  <rcc rId="17004" sId="13">
    <oc r="Q11">
      <f>SUM(Q12:Q12)</f>
    </oc>
    <nc r="Q11"/>
  </rcc>
  <rcc rId="17005" sId="13">
    <oc r="R11">
      <f>SUM(R12:R12)</f>
    </oc>
    <nc r="R11"/>
  </rcc>
  <rcc rId="17006" sId="13">
    <oc r="S11">
      <f>SUM(S12:S12)</f>
    </oc>
    <nc r="S11"/>
  </rcc>
  <rcc rId="17007" sId="13">
    <oc r="T11">
      <f>SUM(T12:T12)</f>
    </oc>
    <nc r="T11"/>
  </rcc>
  <rcc rId="17008" sId="13">
    <oc r="U11">
      <f>SUM(U12:U12)</f>
    </oc>
    <nc r="U11"/>
  </rcc>
  <rcc rId="17009" sId="13">
    <oc r="V11">
      <f>SUM(V12:V12)</f>
    </oc>
    <nc r="V11"/>
  </rcc>
  <rcc rId="17010" sId="13">
    <oc r="W11">
      <f>SUM(W12:W12)</f>
    </oc>
    <nc r="W11"/>
  </rcc>
  <rcc rId="17011" sId="13">
    <oc r="X11">
      <f>SUM(X12:X12)</f>
    </oc>
    <nc r="X11"/>
  </rcc>
  <rcc rId="17012" sId="13">
    <oc r="Y11">
      <f>SUM(Y12:Y12)</f>
    </oc>
    <nc r="Y11"/>
  </rcc>
  <rcc rId="17013" sId="13">
    <oc r="Z11">
      <f>SUM(Z12:Z12)</f>
    </oc>
    <nc r="Z11"/>
  </rcc>
  <rcc rId="17014" sId="13">
    <oc r="AA11">
      <f>SUM(AA12:AA12)</f>
    </oc>
    <nc r="AA11"/>
  </rcc>
  <rcc rId="17015" sId="13">
    <oc r="AB11">
      <f>SUM(AB12:AB12)</f>
    </oc>
    <nc r="AB11"/>
  </rcc>
  <rcc rId="17016" sId="13">
    <oc r="AC11">
      <f>SUM(AC12:AC12)</f>
    </oc>
    <nc r="AC11"/>
  </rcc>
  <rcc rId="17017" sId="13">
    <oc r="AD11">
      <f>SUM(AD12:AD12)</f>
    </oc>
    <nc r="AD11"/>
  </rcc>
  <rcc rId="17018" sId="13">
    <oc r="AE11">
      <f>SUM(AE12:AE12)</f>
    </oc>
    <nc r="AE11"/>
  </rcc>
  <rcc rId="17019" sId="13">
    <oc r="AF11">
      <f>SUM(AF12:AF12)</f>
    </oc>
    <nc r="AF11"/>
  </rcc>
  <rcc rId="17020" sId="13">
    <oc r="AG11">
      <f>SUM(AG12:AG12)</f>
    </oc>
    <nc r="AG11"/>
  </rcc>
  <rcc rId="17021" sId="13">
    <oc r="C12" t="inlineStr">
      <is>
        <t>бюджет города Когалыма</t>
      </is>
    </oc>
    <nc r="C12"/>
  </rcc>
  <rcc rId="17022" sId="13">
    <oc r="D12">
      <f>SUM(J12,L12,N12,P12,R12,T12,V12,X12,Z12,AB12,AD12,AF12)</f>
    </oc>
    <nc r="D12"/>
  </rcc>
  <rcc rId="17023" sId="13">
    <oc r="E12">
      <f>J12+L12+N12+P12</f>
    </oc>
    <nc r="E12"/>
  </rcc>
  <rcc rId="17024" sId="13">
    <oc r="F12">
      <f>G12</f>
    </oc>
    <nc r="F12"/>
  </rcc>
  <rcc rId="17025" sId="13">
    <oc r="G12">
      <f>SUM(K12,M12,O12,Q12,S12,U12,W12,Y12,AA12,AC12,AE12,AG12)</f>
    </oc>
    <nc r="G12"/>
  </rcc>
  <rcc rId="17026" sId="13">
    <oc r="H12">
      <f>IFERROR(G12/D12*100,0)</f>
    </oc>
    <nc r="H12"/>
  </rcc>
  <rcc rId="17027" sId="13">
    <oc r="I12">
      <f>IFERROR(G12/E12*100,0)</f>
    </oc>
    <nc r="I12"/>
  </rcc>
  <rcc rId="17028" sId="13" numFmtId="4">
    <oc r="J12">
      <v>0</v>
    </oc>
    <nc r="J12"/>
  </rcc>
  <rcc rId="17029" sId="13" numFmtId="4">
    <oc r="K12">
      <v>0</v>
    </oc>
    <nc r="K12"/>
  </rcc>
  <rcc rId="17030" sId="13" numFmtId="4">
    <oc r="L12">
      <v>0</v>
    </oc>
    <nc r="L12"/>
  </rcc>
  <rcc rId="17031" sId="13" numFmtId="4">
    <oc r="M12">
      <v>0</v>
    </oc>
    <nc r="M12"/>
  </rcc>
  <rcc rId="17032" sId="13" numFmtId="4">
    <oc r="N12">
      <v>19.495000000000001</v>
    </oc>
    <nc r="N12"/>
  </rcc>
  <rcc rId="17033" sId="13" numFmtId="4">
    <oc r="O12">
      <v>0</v>
    </oc>
    <nc r="O12"/>
  </rcc>
  <rcc rId="17034" sId="13" numFmtId="4">
    <oc r="P12">
      <v>9.2780000000000005</v>
    </oc>
    <nc r="P12"/>
  </rcc>
  <rcc rId="17035" sId="13" numFmtId="4">
    <oc r="Q12">
      <v>23.306999999999999</v>
    </oc>
    <nc r="Q12"/>
  </rcc>
  <rcc rId="17036" sId="13" numFmtId="4">
    <oc r="R12">
      <v>11.349</v>
    </oc>
    <nc r="R12"/>
  </rcc>
  <rcc rId="17037" sId="13" numFmtId="4">
    <oc r="S12">
      <v>0</v>
    </oc>
    <nc r="S12"/>
  </rcc>
  <rcc rId="17038" sId="13" numFmtId="4">
    <oc r="T12">
      <v>9.8550000000000004</v>
    </oc>
    <nc r="T12"/>
  </rcc>
  <rcc rId="17039" sId="13" numFmtId="4">
    <oc r="U12">
      <v>0</v>
    </oc>
    <nc r="U12"/>
  </rcc>
  <rcc rId="17040" sId="13" numFmtId="4">
    <oc r="V12">
      <v>11.336</v>
    </oc>
    <nc r="V12"/>
  </rcc>
  <rcc rId="17041" sId="13" numFmtId="4">
    <oc r="W12">
      <v>0</v>
    </oc>
    <nc r="W12"/>
  </rcc>
  <rcc rId="17042" sId="13" numFmtId="4">
    <oc r="X12">
      <v>15.365</v>
    </oc>
    <nc r="X12"/>
  </rcc>
  <rcc rId="17043" sId="13" numFmtId="4">
    <oc r="Y12">
      <v>0</v>
    </oc>
    <nc r="Y12"/>
  </rcc>
  <rcc rId="17044" sId="13" numFmtId="4">
    <oc r="Z12">
      <v>12.031000000000001</v>
    </oc>
    <nc r="Z12"/>
  </rcc>
  <rcc rId="17045" sId="13" numFmtId="4">
    <oc r="AA12">
      <v>0</v>
    </oc>
    <nc r="AA12"/>
  </rcc>
  <rcc rId="17046" sId="13" numFmtId="4">
    <oc r="AB12">
      <v>13.260999999999999</v>
    </oc>
    <nc r="AB12"/>
  </rcc>
  <rcc rId="17047" sId="13" numFmtId="4">
    <oc r="AC12">
      <v>0</v>
    </oc>
    <nc r="AC12"/>
  </rcc>
  <rcc rId="17048" sId="13" numFmtId="4">
    <oc r="AD12">
      <v>12.561999999999999</v>
    </oc>
    <nc r="AD12"/>
  </rcc>
  <rcc rId="17049" sId="13" numFmtId="4">
    <oc r="AE12">
      <v>0</v>
    </oc>
    <nc r="AE12"/>
  </rcc>
  <rcc rId="17050" sId="13" numFmtId="4">
    <oc r="AF12">
      <v>0.46800000000000003</v>
    </oc>
    <nc r="AF12"/>
  </rcc>
  <rcc rId="17051" sId="13" numFmtId="4">
    <oc r="AG12">
      <v>0</v>
    </oc>
    <nc r="AG12"/>
  </rcc>
  <rcc rId="17052" sId="13">
    <oc r="AH12" t="inlineStr">
      <is>
        <t>Оплата за статистические сборники произведена согласно выставленным счетам.</t>
      </is>
    </oc>
    <nc r="AH12"/>
  </rcc>
  <rcc rId="17053" sId="13">
    <oc r="B13" t="inlineStr">
      <is>
        <t>Структурные элементы, не входящие в направления (подпрограммы)</t>
      </is>
    </oc>
    <nc r="B13"/>
  </rcc>
  <rcc rId="17054" sId="13">
    <oc r="A14" t="inlineStr">
      <is>
        <t xml:space="preserve"> 2.1</t>
      </is>
    </oc>
    <nc r="A14"/>
  </rcc>
  <rcc rId="17055" sId="13">
    <oc r="B14" t="inlineStr">
      <is>
        <t>Комплекс процессных мероприятий «Обеспечение деятельности органов местного самоуправления города Когалыма», в том числе:</t>
      </is>
    </oc>
    <nc r="B14"/>
  </rcc>
  <rcc rId="17056" sId="13">
    <oc r="C14" t="inlineStr">
      <is>
        <t>Всего</t>
      </is>
    </oc>
    <nc r="C14"/>
  </rcc>
  <rcc rId="17057" sId="13">
    <oc r="D14">
      <f>SUM(D15:D15)</f>
    </oc>
    <nc r="D14"/>
  </rcc>
  <rcc rId="17058" sId="13">
    <oc r="E14">
      <f>SUM(E15:E15)</f>
    </oc>
    <nc r="E14"/>
  </rcc>
  <rcc rId="17059" sId="13">
    <oc r="F14">
      <f>SUM(F15:F15)</f>
    </oc>
    <nc r="F14"/>
  </rcc>
  <rcc rId="17060" sId="13">
    <oc r="G14">
      <f>SUM(G15:G15)</f>
    </oc>
    <nc r="G14"/>
  </rcc>
  <rcc rId="17061" sId="13">
    <oc r="H14">
      <f>IFERROR(G14/D14*100,0)</f>
    </oc>
    <nc r="H14"/>
  </rcc>
  <rcc rId="17062" sId="13">
    <oc r="I14">
      <f>IFERROR(G14/E14*100,0)</f>
    </oc>
    <nc r="I14"/>
  </rcc>
  <rcc rId="17063" sId="13">
    <oc r="J14">
      <f>SUM(J15:J15)</f>
    </oc>
    <nc r="J14"/>
  </rcc>
  <rcc rId="17064" sId="13">
    <oc r="K14">
      <f>SUM(K15:K15)</f>
    </oc>
    <nc r="K14"/>
  </rcc>
  <rcc rId="17065" sId="13">
    <oc r="L14">
      <f>SUM(L15:L15)</f>
    </oc>
    <nc r="L14"/>
  </rcc>
  <rcc rId="17066" sId="13">
    <oc r="M14">
      <f>SUM(M15:M15)</f>
    </oc>
    <nc r="M14"/>
  </rcc>
  <rcc rId="17067" sId="13">
    <oc r="N14">
      <f>SUM(N15:N15)</f>
    </oc>
    <nc r="N14"/>
  </rcc>
  <rcc rId="17068" sId="13">
    <oc r="O14">
      <f>SUM(O15:O15)</f>
    </oc>
    <nc r="O14"/>
  </rcc>
  <rcc rId="17069" sId="13">
    <oc r="P14">
      <f>SUM(P15:P15)</f>
    </oc>
    <nc r="P14"/>
  </rcc>
  <rcc rId="17070" sId="13">
    <oc r="Q14">
      <f>SUM(Q15:Q15)</f>
    </oc>
    <nc r="Q14"/>
  </rcc>
  <rcc rId="17071" sId="13">
    <oc r="R14">
      <f>SUM(R15:R15)</f>
    </oc>
    <nc r="R14"/>
  </rcc>
  <rcc rId="17072" sId="13">
    <oc r="S14">
      <f>SUM(S15:S15)</f>
    </oc>
    <nc r="S14"/>
  </rcc>
  <rcc rId="17073" sId="13">
    <oc r="T14">
      <f>SUM(T15:T15)</f>
    </oc>
    <nc r="T14"/>
  </rcc>
  <rcc rId="17074" sId="13">
    <oc r="U14">
      <f>SUM(U15:U15)</f>
    </oc>
    <nc r="U14"/>
  </rcc>
  <rcc rId="17075" sId="13">
    <oc r="V14">
      <f>SUM(V15:V15)</f>
    </oc>
    <nc r="V14"/>
  </rcc>
  <rcc rId="17076" sId="13">
    <oc r="W14">
      <f>SUM(W15:W15)</f>
    </oc>
    <nc r="W14"/>
  </rcc>
  <rcc rId="17077" sId="13">
    <oc r="X14">
      <f>SUM(X15:X15)</f>
    </oc>
    <nc r="X14"/>
  </rcc>
  <rcc rId="17078" sId="13">
    <oc r="Y14">
      <f>SUM(Y15:Y15)</f>
    </oc>
    <nc r="Y14"/>
  </rcc>
  <rcc rId="17079" sId="13">
    <oc r="Z14">
      <f>SUM(Z15:Z15)</f>
    </oc>
    <nc r="Z14"/>
  </rcc>
  <rcc rId="17080" sId="13">
    <oc r="AA14">
      <f>SUM(AA15:AA15)</f>
    </oc>
    <nc r="AA14"/>
  </rcc>
  <rcc rId="17081" sId="13">
    <oc r="AB14">
      <f>SUM(AB15:AB15)</f>
    </oc>
    <nc r="AB14"/>
  </rcc>
  <rcc rId="17082" sId="13">
    <oc r="AC14">
      <f>SUM(AC15:AC15)</f>
    </oc>
    <nc r="AC14"/>
  </rcc>
  <rcc rId="17083" sId="13">
    <oc r="AD14">
      <f>SUM(AD15:AD15)</f>
    </oc>
    <nc r="AD14"/>
  </rcc>
  <rcc rId="17084" sId="13">
    <oc r="AE14">
      <f>SUM(AE15:AE15)</f>
    </oc>
    <nc r="AE14"/>
  </rcc>
  <rcc rId="17085" sId="13">
    <oc r="AF14">
      <f>SUM(AF15:AF15)</f>
    </oc>
    <nc r="AF14"/>
  </rcc>
  <rcc rId="17086" sId="13">
    <oc r="AG14">
      <f>SUM(AG15:AG15)</f>
    </oc>
    <nc r="AG14"/>
  </rcc>
  <rcc rId="17087" sId="13">
    <oc r="AH14" t="inlineStr">
      <is>
        <t>Экономия на оплату труда и начисления на нее сложилась  в связи с наличием больничных листов.</t>
      </is>
    </oc>
    <nc r="AH14"/>
  </rcc>
  <rcc rId="17088" sId="13">
    <oc r="C15" t="inlineStr">
      <is>
        <t>бюджет города Когалыма</t>
      </is>
    </oc>
    <nc r="C15"/>
  </rcc>
  <rcc rId="17089" sId="13">
    <oc r="D15">
      <f>SUM(J15,L15,N15,P15,R15,T15,V15,X15,Z15,AB15,AD15,AF15)</f>
    </oc>
    <nc r="D15"/>
  </rcc>
  <rcc rId="17090" sId="13">
    <oc r="E15">
      <f>J15+L15+N15+P15</f>
    </oc>
    <nc r="E15"/>
  </rcc>
  <rcc rId="17091" sId="13">
    <oc r="F15">
      <f>G15</f>
    </oc>
    <nc r="F15"/>
  </rcc>
  <rcc rId="17092" sId="13">
    <oc r="G15">
      <f>SUM(K15,M15,O15,Q15,S15,U15,W15,Y15,AA15,AC15,AE15,AG15)</f>
    </oc>
    <nc r="G15"/>
  </rcc>
  <rcc rId="17093" sId="13">
    <oc r="H15">
      <f>IFERROR(G15/D15*100,0)</f>
    </oc>
    <nc r="H15"/>
  </rcc>
  <rcc rId="17094" sId="13">
    <oc r="I15">
      <f>IFERROR(G15/E15*100,0)</f>
    </oc>
    <nc r="I15"/>
  </rcc>
  <rcc rId="17095" sId="13">
    <oc r="J15">
      <f>J17+J19</f>
    </oc>
    <nc r="J15"/>
  </rcc>
  <rcc rId="17096" sId="13">
    <oc r="K15">
      <f>K17+K19</f>
    </oc>
    <nc r="K15"/>
  </rcc>
  <rcc rId="17097" sId="13">
    <oc r="L15">
      <f>L17+L19</f>
    </oc>
    <nc r="L15"/>
  </rcc>
  <rcc rId="17098" sId="13">
    <oc r="M15">
      <f>M17+M19</f>
    </oc>
    <nc r="M15"/>
  </rcc>
  <rcc rId="17099" sId="13">
    <oc r="N15">
      <f>N17+N19</f>
    </oc>
    <nc r="N15"/>
  </rcc>
  <rcc rId="17100" sId="13">
    <oc r="O15">
      <f>O17+O19</f>
    </oc>
    <nc r="O15"/>
  </rcc>
  <rcc rId="17101" sId="13">
    <oc r="P15">
      <f>P17+P19</f>
    </oc>
    <nc r="P15"/>
  </rcc>
  <rcc rId="17102" sId="13">
    <oc r="Q15">
      <f>Q17+Q19</f>
    </oc>
    <nc r="Q15"/>
  </rcc>
  <rcc rId="17103" sId="13">
    <oc r="R15">
      <f>R17+R19</f>
    </oc>
    <nc r="R15"/>
  </rcc>
  <rcc rId="17104" sId="13">
    <oc r="S15">
      <f>S17+S19</f>
    </oc>
    <nc r="S15"/>
  </rcc>
  <rcc rId="17105" sId="13">
    <oc r="T15">
      <f>T17+T19</f>
    </oc>
    <nc r="T15"/>
  </rcc>
  <rcc rId="17106" sId="13">
    <oc r="U15">
      <f>U17+U19</f>
    </oc>
    <nc r="U15"/>
  </rcc>
  <rcc rId="17107" sId="13">
    <oc r="V15">
      <f>V17+V19</f>
    </oc>
    <nc r="V15"/>
  </rcc>
  <rcc rId="17108" sId="13">
    <oc r="W15">
      <f>W17+W19</f>
    </oc>
    <nc r="W15"/>
  </rcc>
  <rcc rId="17109" sId="13">
    <oc r="X15">
      <f>X17+X19</f>
    </oc>
    <nc r="X15"/>
  </rcc>
  <rcc rId="17110" sId="13">
    <oc r="Y15">
      <f>Y17+Y19</f>
    </oc>
    <nc r="Y15"/>
  </rcc>
  <rcc rId="17111" sId="13">
    <oc r="Z15">
      <f>Z17+Z19</f>
    </oc>
    <nc r="Z15"/>
  </rcc>
  <rcc rId="17112" sId="13">
    <oc r="AA15">
      <f>AA17+AA19</f>
    </oc>
    <nc r="AA15"/>
  </rcc>
  <rcc rId="17113" sId="13">
    <oc r="AB15">
      <f>AB17+AB19</f>
    </oc>
    <nc r="AB15"/>
  </rcc>
  <rcc rId="17114" sId="13">
    <oc r="AC15">
      <f>AC17+AC19</f>
    </oc>
    <nc r="AC15"/>
  </rcc>
  <rcc rId="17115" sId="13">
    <oc r="AD15">
      <f>AD17+AD19</f>
    </oc>
    <nc r="AD15"/>
  </rcc>
  <rcc rId="17116" sId="13">
    <oc r="AE15">
      <f>AE17+AE19</f>
    </oc>
    <nc r="AE15"/>
  </rcc>
  <rcc rId="17117" sId="13">
    <oc r="AF15">
      <f>AF17+AF19</f>
    </oc>
    <nc r="AF15"/>
  </rcc>
  <rcc rId="17118" sId="13">
    <oc r="AG15">
      <f>AG17+AG19</f>
    </oc>
    <nc r="AG15"/>
  </rcc>
  <rcc rId="17119" sId="13">
    <oc r="B16" t="inlineStr">
      <is>
        <t>«Обеспечено функционирование управления экономики Администрации города
Когалыма»</t>
      </is>
    </oc>
    <nc r="B16"/>
  </rcc>
  <rcc rId="17120" sId="13">
    <oc r="C16" t="inlineStr">
      <is>
        <t>Всего</t>
      </is>
    </oc>
    <nc r="C16"/>
  </rcc>
  <rcc rId="17121" sId="13">
    <oc r="D16">
      <f>D17</f>
    </oc>
    <nc r="D16"/>
  </rcc>
  <rcc rId="17122" sId="13">
    <oc r="E16">
      <f>E17</f>
    </oc>
    <nc r="E16"/>
  </rcc>
  <rcc rId="17123" sId="13">
    <oc r="F16">
      <f>F17</f>
    </oc>
    <nc r="F16"/>
  </rcc>
  <rcc rId="17124" sId="13">
    <oc r="G16">
      <f>G17</f>
    </oc>
    <nc r="G16"/>
  </rcc>
  <rcc rId="17125" sId="13">
    <oc r="H16">
      <f>IFERROR(G16/D16*100,0)</f>
    </oc>
    <nc r="H16"/>
  </rcc>
  <rcc rId="17126" sId="13">
    <oc r="I16">
      <f>IFERROR(G16/E16*100,0)</f>
    </oc>
    <nc r="I16"/>
  </rcc>
  <rcc rId="17127" sId="13">
    <oc r="J16">
      <f>J17</f>
    </oc>
    <nc r="J16"/>
  </rcc>
  <rcc rId="17128" sId="13">
    <oc r="K16">
      <f>K17</f>
    </oc>
    <nc r="K16"/>
  </rcc>
  <rcc rId="17129" sId="13">
    <oc r="L16">
      <f>L17</f>
    </oc>
    <nc r="L16"/>
  </rcc>
  <rcc rId="17130" sId="13">
    <oc r="M16">
      <f>M17</f>
    </oc>
    <nc r="M16"/>
  </rcc>
  <rcc rId="17131" sId="13">
    <oc r="N16">
      <f>N17</f>
    </oc>
    <nc r="N16"/>
  </rcc>
  <rcc rId="17132" sId="13">
    <oc r="O16">
      <f>O17</f>
    </oc>
    <nc r="O16"/>
  </rcc>
  <rcc rId="17133" sId="13">
    <oc r="P16">
      <f>P17</f>
    </oc>
    <nc r="P16"/>
  </rcc>
  <rcc rId="17134" sId="13">
    <oc r="Q16">
      <f>Q17</f>
    </oc>
    <nc r="Q16"/>
  </rcc>
  <rcc rId="17135" sId="13">
    <oc r="R16">
      <f>R17</f>
    </oc>
    <nc r="R16"/>
  </rcc>
  <rcc rId="17136" sId="13">
    <oc r="S16">
      <f>S17</f>
    </oc>
    <nc r="S16"/>
  </rcc>
  <rcc rId="17137" sId="13">
    <oc r="T16">
      <f>T17</f>
    </oc>
    <nc r="T16"/>
  </rcc>
  <rcc rId="17138" sId="13">
    <oc r="U16">
      <f>U17</f>
    </oc>
    <nc r="U16"/>
  </rcc>
  <rcc rId="17139" sId="13">
    <oc r="V16">
      <f>V17</f>
    </oc>
    <nc r="V16"/>
  </rcc>
  <rcc rId="17140" sId="13">
    <oc r="W16">
      <f>W17</f>
    </oc>
    <nc r="W16"/>
  </rcc>
  <rcc rId="17141" sId="13">
    <oc r="X16">
      <f>X17</f>
    </oc>
    <nc r="X16"/>
  </rcc>
  <rcc rId="17142" sId="13">
    <oc r="Y16">
      <f>Y17</f>
    </oc>
    <nc r="Y16"/>
  </rcc>
  <rcc rId="17143" sId="13">
    <oc r="Z16">
      <f>Z17</f>
    </oc>
    <nc r="Z16"/>
  </rcc>
  <rcc rId="17144" sId="13">
    <oc r="AA16">
      <f>AA17</f>
    </oc>
    <nc r="AA16"/>
  </rcc>
  <rcc rId="17145" sId="13">
    <oc r="AB16">
      <f>AB17</f>
    </oc>
    <nc r="AB16"/>
  </rcc>
  <rcc rId="17146" sId="13">
    <oc r="AC16">
      <f>AC17</f>
    </oc>
    <nc r="AC16"/>
  </rcc>
  <rcc rId="17147" sId="13">
    <oc r="AD16">
      <f>AD17</f>
    </oc>
    <nc r="AD16"/>
  </rcc>
  <rcc rId="17148" sId="13">
    <oc r="AE16">
      <f>AE17</f>
    </oc>
    <nc r="AE16"/>
  </rcc>
  <rcc rId="17149" sId="13">
    <oc r="AF16">
      <f>AF17</f>
    </oc>
    <nc r="AF16"/>
  </rcc>
  <rcc rId="17150" sId="13">
    <oc r="AG16">
      <f>AG17</f>
    </oc>
    <nc r="AG16"/>
  </rcc>
  <rcc rId="17151" sId="13">
    <oc r="C17" t="inlineStr">
      <is>
        <t>бюджет города Когалыма</t>
      </is>
    </oc>
    <nc r="C17"/>
  </rcc>
  <rcc rId="17152" sId="13">
    <oc r="D17">
      <f>SUM(J17,L17,N17,P17,R17,T17,V17,X17,Z17,AB17,AD17,AF17)</f>
    </oc>
    <nc r="D17"/>
  </rcc>
  <rcc rId="17153" sId="13">
    <oc r="E17">
      <f>J17+L17+N17+P17</f>
    </oc>
    <nc r="E17"/>
  </rcc>
  <rcc rId="17154" sId="13">
    <oc r="F17">
      <f>G17</f>
    </oc>
    <nc r="F17"/>
  </rcc>
  <rcc rId="17155" sId="13">
    <oc r="G17">
      <f>SUM(K17,M17,O17,Q17,S17,U17,W17,Y17,AA17,AC17,AE17,AG17)</f>
    </oc>
    <nc r="G17"/>
  </rcc>
  <rcc rId="17156" sId="13">
    <oc r="H17">
      <f>IFERROR(G17/D17*100,0)</f>
    </oc>
    <nc r="H17"/>
  </rcc>
  <rcc rId="17157" sId="13">
    <oc r="I17">
      <f>IFERROR(G17/E17*100,0)</f>
    </oc>
    <nc r="I17"/>
  </rcc>
  <rcc rId="17158" sId="13" numFmtId="4">
    <oc r="J17">
      <v>3608.3850000000002</v>
    </oc>
    <nc r="J17"/>
  </rcc>
  <rcc rId="17159" sId="13" numFmtId="4">
    <oc r="K17">
      <v>1837.2719999999999</v>
    </oc>
    <nc r="K17"/>
  </rcc>
  <rcc rId="17160" sId="13" numFmtId="4">
    <oc r="L17">
      <v>2411.4769999999999</v>
    </oc>
    <nc r="L17"/>
  </rcc>
  <rcc rId="17161" sId="13" numFmtId="4">
    <oc r="M17">
      <v>2429.4</v>
    </oc>
    <nc r="M17"/>
  </rcc>
  <rcc rId="17162" sId="13" numFmtId="4">
    <oc r="N17">
      <v>1615.4349999999999</v>
    </oc>
    <nc r="N17"/>
  </rcc>
  <rcc rId="17163" sId="13" numFmtId="4">
    <oc r="O17">
      <v>1895.7860000000001</v>
    </oc>
    <nc r="O17"/>
  </rcc>
  <rcc rId="17164" sId="13" numFmtId="4">
    <oc r="P17">
      <v>2890.9209999999998</v>
    </oc>
    <nc r="P17"/>
  </rcc>
  <rcc rId="17165" sId="13" numFmtId="4">
    <oc r="Q17">
      <v>1835.8309999999999</v>
    </oc>
    <nc r="Q17"/>
  </rcc>
  <rcc rId="17166" sId="13" numFmtId="4">
    <oc r="R17">
      <v>2175.1320000000001</v>
    </oc>
    <nc r="R17"/>
  </rcc>
  <rcc rId="17167" sId="13" numFmtId="4">
    <oc r="S17">
      <v>0</v>
    </oc>
    <nc r="S17"/>
  </rcc>
  <rcc rId="17168" sId="13" numFmtId="4">
    <oc r="T17">
      <v>1615.4349999999999</v>
    </oc>
    <nc r="T17"/>
  </rcc>
  <rcc rId="17169" sId="13" numFmtId="4">
    <oc r="U17">
      <v>0</v>
    </oc>
    <nc r="U17"/>
  </rcc>
  <rcc rId="17170" sId="13" numFmtId="4">
    <oc r="V17">
      <v>2890.9209999999998</v>
    </oc>
    <nc r="V17"/>
  </rcc>
  <rcc rId="17171" sId="13" numFmtId="4">
    <oc r="W17">
      <v>0</v>
    </oc>
    <nc r="W17"/>
  </rcc>
  <rcc rId="17172" sId="13" numFmtId="4">
    <oc r="X17">
      <v>2175.1309999999999</v>
    </oc>
    <nc r="X17"/>
  </rcc>
  <rcc rId="17173" sId="13" numFmtId="4">
    <oc r="Y17">
      <v>0</v>
    </oc>
    <nc r="Y17"/>
  </rcc>
  <rcc rId="17174" sId="13" numFmtId="4">
    <oc r="Z17">
      <v>1615.4349999999999</v>
    </oc>
    <nc r="Z17"/>
  </rcc>
  <rcc rId="17175" sId="13" numFmtId="4">
    <oc r="AA17">
      <v>0</v>
    </oc>
    <nc r="AA17"/>
  </rcc>
  <rcc rId="17176" sId="13" numFmtId="4">
    <oc r="AB17">
      <v>2378.1779999999999</v>
    </oc>
    <nc r="AB17"/>
  </rcc>
  <rcc rId="17177" sId="13" numFmtId="4">
    <oc r="AC17">
      <v>0</v>
    </oc>
    <nc r="AC17"/>
  </rcc>
  <rcc rId="17178" sId="13" numFmtId="4">
    <oc r="AD17">
      <v>2020.2840000000001</v>
    </oc>
    <nc r="AD17"/>
  </rcc>
  <rcc rId="17179" sId="13" numFmtId="4">
    <oc r="AE17">
      <v>0</v>
    </oc>
    <nc r="AE17"/>
  </rcc>
  <rcc rId="17180" sId="13" numFmtId="4">
    <oc r="AF17">
      <v>2295.665</v>
    </oc>
    <nc r="AF17"/>
  </rcc>
  <rcc rId="17181" sId="13" numFmtId="4">
    <oc r="AG17">
      <v>0</v>
    </oc>
    <nc r="AG17"/>
  </rcc>
  <rcc rId="17182" sId="13">
    <oc r="B18" t="inlineStr">
      <is>
        <t>«Обеспечено функционирование отдела муниципального заказа Администрации
города Когалыма»</t>
      </is>
    </oc>
    <nc r="B18"/>
  </rcc>
  <rcc rId="17183" sId="13">
    <oc r="C18" t="inlineStr">
      <is>
        <t>Всего</t>
      </is>
    </oc>
    <nc r="C18"/>
  </rcc>
  <rcc rId="17184" sId="13">
    <oc r="D18">
      <f>D19</f>
    </oc>
    <nc r="D18"/>
  </rcc>
  <rcc rId="17185" sId="13">
    <oc r="E18">
      <f>E19</f>
    </oc>
    <nc r="E18"/>
  </rcc>
  <rcc rId="17186" sId="13">
    <oc r="F18">
      <f>F19</f>
    </oc>
    <nc r="F18"/>
  </rcc>
  <rcc rId="17187" sId="13">
    <oc r="G18">
      <f>G19</f>
    </oc>
    <nc r="G18"/>
  </rcc>
  <rcc rId="17188" sId="13">
    <oc r="H18">
      <f>IFERROR(G18/D18*100,0)</f>
    </oc>
    <nc r="H18"/>
  </rcc>
  <rcc rId="17189" sId="13">
    <oc r="I18">
      <f>IFERROR(G18/E18*100,0)</f>
    </oc>
    <nc r="I18"/>
  </rcc>
  <rcc rId="17190" sId="13">
    <oc r="J18">
      <f>J19</f>
    </oc>
    <nc r="J18"/>
  </rcc>
  <rcc rId="17191" sId="13">
    <oc r="K18">
      <f>K19</f>
    </oc>
    <nc r="K18"/>
  </rcc>
  <rcc rId="17192" sId="13">
    <oc r="L18">
      <f>L19</f>
    </oc>
    <nc r="L18"/>
  </rcc>
  <rcc rId="17193" sId="13">
    <oc r="M18">
      <f>M19</f>
    </oc>
    <nc r="M18"/>
  </rcc>
  <rcc rId="17194" sId="13">
    <oc r="N18">
      <f>N19</f>
    </oc>
    <nc r="N18"/>
  </rcc>
  <rcc rId="17195" sId="13">
    <oc r="O18">
      <f>O19</f>
    </oc>
    <nc r="O18"/>
  </rcc>
  <rcc rId="17196" sId="13">
    <oc r="P18">
      <f>P19</f>
    </oc>
    <nc r="P18"/>
  </rcc>
  <rcc rId="17197" sId="13">
    <oc r="Q18">
      <f>Q19</f>
    </oc>
    <nc r="Q18"/>
  </rcc>
  <rcc rId="17198" sId="13">
    <oc r="R18">
      <f>R19</f>
    </oc>
    <nc r="R18"/>
  </rcc>
  <rcc rId="17199" sId="13">
    <oc r="S18">
      <f>S19</f>
    </oc>
    <nc r="S18"/>
  </rcc>
  <rcc rId="17200" sId="13">
    <oc r="T18">
      <f>T19</f>
    </oc>
    <nc r="T18"/>
  </rcc>
  <rcc rId="17201" sId="13">
    <oc r="U18">
      <f>U19</f>
    </oc>
    <nc r="U18"/>
  </rcc>
  <rcc rId="17202" sId="13">
    <oc r="V18">
      <f>V19</f>
    </oc>
    <nc r="V18"/>
  </rcc>
  <rcc rId="17203" sId="13">
    <oc r="W18">
      <f>W19</f>
    </oc>
    <nc r="W18"/>
  </rcc>
  <rcc rId="17204" sId="13">
    <oc r="X18">
      <f>X19</f>
    </oc>
    <nc r="X18"/>
  </rcc>
  <rcc rId="17205" sId="13">
    <oc r="Y18">
      <f>Y19</f>
    </oc>
    <nc r="Y18"/>
  </rcc>
  <rcc rId="17206" sId="13">
    <oc r="Z18">
      <f>Z19</f>
    </oc>
    <nc r="Z18"/>
  </rcc>
  <rcc rId="17207" sId="13">
    <oc r="AA18">
      <f>AA19</f>
    </oc>
    <nc r="AA18"/>
  </rcc>
  <rcc rId="17208" sId="13">
    <oc r="AB18">
      <f>AB19</f>
    </oc>
    <nc r="AB18"/>
  </rcc>
  <rcc rId="17209" sId="13">
    <oc r="AC18">
      <f>AC19</f>
    </oc>
    <nc r="AC18"/>
  </rcc>
  <rcc rId="17210" sId="13">
    <oc r="AD18">
      <f>AD19</f>
    </oc>
    <nc r="AD18"/>
  </rcc>
  <rcc rId="17211" sId="13">
    <oc r="AE18">
      <f>AE19</f>
    </oc>
    <nc r="AE18"/>
  </rcc>
  <rcc rId="17212" sId="13">
    <oc r="AF18">
      <f>AF19</f>
    </oc>
    <nc r="AF18"/>
  </rcc>
  <rcc rId="17213" sId="13">
    <oc r="AG18">
      <f>AG19</f>
    </oc>
    <nc r="AG18"/>
  </rcc>
  <rcc rId="17214" sId="13">
    <oc r="C19" t="inlineStr">
      <is>
        <t>бюджет города Когалыма</t>
      </is>
    </oc>
    <nc r="C19"/>
  </rcc>
  <rcc rId="17215" sId="13">
    <oc r="D19">
      <f>SUM(J19,L19,N19,P19,R19,T19,V19,X19,Z19,AB19,AD19,AF19)</f>
    </oc>
    <nc r="D19"/>
  </rcc>
  <rcc rId="17216" sId="13">
    <oc r="E19">
      <f>J19+L19+N19+P19</f>
    </oc>
    <nc r="E19"/>
  </rcc>
  <rcc rId="17217" sId="13">
    <oc r="F19">
      <f>G19</f>
    </oc>
    <nc r="F19"/>
  </rcc>
  <rcc rId="17218" sId="13">
    <oc r="G19">
      <f>SUM(K19,M19,O19,Q19,S19,U19,W19,Y19,AA19,AC19,AE19,AG19)</f>
    </oc>
    <nc r="G19"/>
  </rcc>
  <rcc rId="17219" sId="13">
    <oc r="H19">
      <f>IFERROR(G19/D19*100,0)</f>
    </oc>
    <nc r="H19"/>
  </rcc>
  <rcc rId="17220" sId="13">
    <oc r="I19">
      <f>IFERROR(G19/E19*100,0)</f>
    </oc>
    <nc r="I19"/>
  </rcc>
  <rcc rId="17221" sId="13" numFmtId="4">
    <oc r="J19">
      <v>1137.2660000000001</v>
    </oc>
    <nc r="J19"/>
  </rcc>
  <rcc rId="17222" sId="13" numFmtId="4">
    <oc r="K19">
      <v>671.74800000000005</v>
    </oc>
    <nc r="K19"/>
  </rcc>
  <rcc rId="17223" sId="13" numFmtId="4">
    <oc r="L19">
      <v>709.21400000000006</v>
    </oc>
    <nc r="L19"/>
  </rcc>
  <rcc rId="17224" sId="13" numFmtId="4">
    <oc r="M19">
      <v>780.85699999999997</v>
    </oc>
    <nc r="M19"/>
  </rcc>
  <rcc rId="17225" sId="13" numFmtId="4">
    <oc r="N19">
      <v>479.69400000000002</v>
    </oc>
    <nc r="N19"/>
  </rcc>
  <rcc rId="17226" sId="13" numFmtId="4">
    <oc r="O19">
      <v>528.66399999999999</v>
    </oc>
    <nc r="O19"/>
  </rcc>
  <rcc rId="17227" sId="13" numFmtId="4">
    <oc r="P19">
      <v>861.41899999999998</v>
    </oc>
    <nc r="P19"/>
  </rcc>
  <rcc rId="17228" sId="13" numFmtId="4">
    <oc r="Q19">
      <v>604.97199999999998</v>
    </oc>
    <nc r="Q19"/>
  </rcc>
  <rcc rId="17229" sId="13" numFmtId="4">
    <oc r="R19">
      <v>645.23099999999999</v>
    </oc>
    <nc r="R19"/>
  </rcc>
  <rcc rId="17230" sId="13" numFmtId="4">
    <oc r="S19">
      <v>0</v>
    </oc>
    <nc r="S19"/>
  </rcc>
  <rcc rId="17231" sId="13" numFmtId="4">
    <oc r="T19">
      <v>479.69400000000002</v>
    </oc>
    <nc r="T19"/>
  </rcc>
  <rcc rId="17232" sId="13" numFmtId="4">
    <oc r="U19">
      <v>0</v>
    </oc>
    <nc r="U19"/>
  </rcc>
  <rcc rId="17233" sId="13" numFmtId="4">
    <oc r="V19">
      <v>861.41899999999998</v>
    </oc>
    <nc r="V19"/>
  </rcc>
  <rcc rId="17234" sId="13" numFmtId="4">
    <oc r="W19">
      <v>0</v>
    </oc>
    <nc r="W19"/>
  </rcc>
  <rcc rId="17235" sId="13" numFmtId="4">
    <oc r="X19">
      <v>645.23099999999999</v>
    </oc>
    <nc r="X19"/>
  </rcc>
  <rcc rId="17236" sId="13" numFmtId="4">
    <oc r="Y19">
      <v>0</v>
    </oc>
    <nc r="Y19"/>
  </rcc>
  <rcc rId="17237" sId="13" numFmtId="4">
    <oc r="Z19">
      <v>479.69400000000002</v>
    </oc>
    <nc r="Z19"/>
  </rcc>
  <rcc rId="17238" sId="13" numFmtId="4">
    <oc r="AA19">
      <v>0</v>
    </oc>
    <nc r="AA19"/>
  </rcc>
  <rcc rId="17239" sId="13" numFmtId="4">
    <oc r="AB19">
      <v>706.55600000000004</v>
    </oc>
    <nc r="AB19"/>
  </rcc>
  <rcc rId="17240" sId="13" numFmtId="4">
    <oc r="AC19">
      <v>0</v>
    </oc>
    <nc r="AC19"/>
  </rcc>
  <rcc rId="17241" sId="13" numFmtId="4">
    <oc r="AD19">
      <v>598.46199999999999</v>
    </oc>
    <nc r="AD19"/>
  </rcc>
  <rcc rId="17242" sId="13" numFmtId="4">
    <oc r="AE19">
      <v>0</v>
    </oc>
    <nc r="AE19"/>
  </rcc>
  <rcc rId="17243" sId="13" numFmtId="4">
    <oc r="AF19">
      <v>649.72</v>
    </oc>
    <nc r="AF19"/>
  </rcc>
  <rcc rId="17244" sId="13" numFmtId="4">
    <oc r="AG19">
      <v>0</v>
    </oc>
    <nc r="AG19"/>
  </rcc>
  <rcc rId="17245" sId="14">
    <oc r="C2" t="inlineStr">
      <is>
        <t xml:space="preserve">Отчет о ходе реализации муниципальной программы </t>
      </is>
    </oc>
    <nc r="C2"/>
  </rcc>
  <rcc rId="17246" sId="14">
    <oc r="C3" t="inlineStr">
      <is>
        <t xml:space="preserve"> "Развитие транспортной системы города Когалыма" </t>
      </is>
    </oc>
    <nc r="C3"/>
  </rcc>
  <rcc rId="17247" sId="14">
    <oc r="AG3" t="inlineStr">
      <is>
        <t>тыс. рублей</t>
      </is>
    </oc>
    <nc r="AG3"/>
  </rcc>
  <rcc rId="17248" sId="14">
    <oc r="A4" t="inlineStr">
      <is>
        <t>№п/п</t>
      </is>
    </oc>
    <nc r="A4"/>
  </rcc>
  <rcc rId="17249" sId="14">
    <oc r="B4" t="inlineStr">
      <is>
        <t>Наименование направления (подпрограмм), структурных элементов</t>
      </is>
    </oc>
    <nc r="B4"/>
  </rcc>
  <rcc rId="17250" sId="14">
    <oc r="C4" t="inlineStr">
      <is>
        <t>Источники финансирования</t>
      </is>
    </oc>
    <nc r="C4"/>
  </rcc>
  <rcc rId="17251" sId="14">
    <oc r="D4" t="inlineStr">
      <is>
        <t>План на</t>
      </is>
    </oc>
    <nc r="D4"/>
  </rcc>
  <rcc rId="17252" sId="14">
    <oc r="E4" t="inlineStr">
      <is>
        <t>План на</t>
      </is>
    </oc>
    <nc r="E4"/>
  </rcc>
  <rcc rId="17253" sId="14">
    <oc r="F4" t="inlineStr">
      <is>
        <t xml:space="preserve">Профинансировано на </t>
      </is>
    </oc>
    <nc r="F4"/>
  </rcc>
  <rcc rId="17254" sId="14">
    <oc r="G4" t="inlineStr">
      <is>
        <t xml:space="preserve">Кассовый расход на </t>
      </is>
    </oc>
    <nc r="G4"/>
  </rcc>
  <rcc rId="17255" sId="14">
    <oc r="H4" t="inlineStr">
      <is>
        <t>Исполнение, %</t>
      </is>
    </oc>
    <nc r="H4"/>
  </rcc>
  <rcc rId="17256" sId="14">
    <oc r="J4" t="inlineStr">
      <is>
        <t>январь</t>
      </is>
    </oc>
    <nc r="J4"/>
  </rcc>
  <rcc rId="17257" sId="14">
    <oc r="L4" t="inlineStr">
      <is>
        <t>февраль</t>
      </is>
    </oc>
    <nc r="L4"/>
  </rcc>
  <rcc rId="17258" sId="14">
    <oc r="N4" t="inlineStr">
      <is>
        <t>март</t>
      </is>
    </oc>
    <nc r="N4"/>
  </rcc>
  <rcc rId="17259" sId="14">
    <oc r="P4" t="inlineStr">
      <is>
        <t>апрель</t>
      </is>
    </oc>
    <nc r="P4"/>
  </rcc>
  <rcc rId="17260" sId="14">
    <oc r="R4" t="inlineStr">
      <is>
        <t>май</t>
      </is>
    </oc>
    <nc r="R4"/>
  </rcc>
  <rcc rId="17261" sId="14">
    <oc r="T4" t="inlineStr">
      <is>
        <t>июнь</t>
      </is>
    </oc>
    <nc r="T4"/>
  </rcc>
  <rcc rId="17262" sId="14">
    <oc r="V4" t="inlineStr">
      <is>
        <t>июль</t>
      </is>
    </oc>
    <nc r="V4"/>
  </rcc>
  <rcc rId="17263" sId="14">
    <oc r="X4" t="inlineStr">
      <is>
        <t>август</t>
      </is>
    </oc>
    <nc r="X4"/>
  </rcc>
  <rcc rId="17264" sId="14">
    <oc r="Z4" t="inlineStr">
      <is>
        <t>сентябрь</t>
      </is>
    </oc>
    <nc r="Z4"/>
  </rcc>
  <rcc rId="17265" sId="14">
    <oc r="AB4" t="inlineStr">
      <is>
        <t>октябрь</t>
      </is>
    </oc>
    <nc r="AB4"/>
  </rcc>
  <rcc rId="17266" sId="14">
    <oc r="AD4" t="inlineStr">
      <is>
        <t>ноябрь</t>
      </is>
    </oc>
    <nc r="AD4"/>
  </rcc>
  <rcc rId="17267" sId="14">
    <oc r="AF4" t="inlineStr">
      <is>
        <t>декабрь</t>
      </is>
    </oc>
    <nc r="AF4"/>
  </rcc>
  <rcc rId="17268" sId="14">
    <oc r="AH4" t="inlineStr">
      <is>
        <t>Результаты реализации и причины отклонений факта от плана</t>
      </is>
    </oc>
    <nc r="AH4"/>
  </rcc>
  <rcc rId="17269" sId="14">
    <oc r="D6">
      <v>2025</v>
    </oc>
    <nc r="D6"/>
  </rcc>
  <rcc rId="17270" sId="14" numFmtId="19">
    <oc r="E6">
      <v>45689</v>
    </oc>
    <nc r="E6"/>
  </rcc>
  <rcc rId="17271" sId="14" numFmtId="19">
    <oc r="F6">
      <v>45689</v>
    </oc>
    <nc r="F6"/>
  </rcc>
  <rcc rId="17272" sId="14" numFmtId="19">
    <oc r="G6">
      <v>45689</v>
    </oc>
    <nc r="G6"/>
  </rcc>
  <rcc rId="17273" sId="14">
    <oc r="H6" t="inlineStr">
      <is>
        <t>к плану на год</t>
      </is>
    </oc>
    <nc r="H6"/>
  </rcc>
  <rcc rId="17274" sId="14">
    <oc r="I6" t="inlineStr">
      <is>
        <t>к плану на отчетную дату</t>
      </is>
    </oc>
    <nc r="I6"/>
  </rcc>
  <rcc rId="17275" sId="14">
    <oc r="J6" t="inlineStr">
      <is>
        <t xml:space="preserve">план </t>
      </is>
    </oc>
    <nc r="J6"/>
  </rcc>
  <rcc rId="17276" sId="14">
    <oc r="K6" t="inlineStr">
      <is>
        <t>кассовый расход</t>
      </is>
    </oc>
    <nc r="K6"/>
  </rcc>
  <rcc rId="17277" sId="14">
    <oc r="L6" t="inlineStr">
      <is>
        <t xml:space="preserve">план </t>
      </is>
    </oc>
    <nc r="L6"/>
  </rcc>
  <rcc rId="17278" sId="14">
    <oc r="M6" t="inlineStr">
      <is>
        <t>кассовый расход</t>
      </is>
    </oc>
    <nc r="M6"/>
  </rcc>
  <rcc rId="17279" sId="14">
    <oc r="N6" t="inlineStr">
      <is>
        <t xml:space="preserve">план </t>
      </is>
    </oc>
    <nc r="N6"/>
  </rcc>
  <rcc rId="17280" sId="14">
    <oc r="O6" t="inlineStr">
      <is>
        <t>кассовый расход</t>
      </is>
    </oc>
    <nc r="O6"/>
  </rcc>
  <rcc rId="17281" sId="14">
    <oc r="P6" t="inlineStr">
      <is>
        <t xml:space="preserve">план </t>
      </is>
    </oc>
    <nc r="P6"/>
  </rcc>
  <rcc rId="17282" sId="14">
    <oc r="Q6" t="inlineStr">
      <is>
        <t>кассовый расход</t>
      </is>
    </oc>
    <nc r="Q6"/>
  </rcc>
  <rcc rId="17283" sId="14">
    <oc r="R6" t="inlineStr">
      <is>
        <t xml:space="preserve">план </t>
      </is>
    </oc>
    <nc r="R6"/>
  </rcc>
  <rcc rId="17284" sId="14">
    <oc r="S6" t="inlineStr">
      <is>
        <t>кассовый расход</t>
      </is>
    </oc>
    <nc r="S6"/>
  </rcc>
  <rcc rId="17285" sId="14">
    <oc r="T6" t="inlineStr">
      <is>
        <t xml:space="preserve">план </t>
      </is>
    </oc>
    <nc r="T6"/>
  </rcc>
  <rcc rId="17286" sId="14">
    <oc r="U6" t="inlineStr">
      <is>
        <t>кассовый расход</t>
      </is>
    </oc>
    <nc r="U6"/>
  </rcc>
  <rcc rId="17287" sId="14">
    <oc r="V6" t="inlineStr">
      <is>
        <t xml:space="preserve">план </t>
      </is>
    </oc>
    <nc r="V6"/>
  </rcc>
  <rcc rId="17288" sId="14">
    <oc r="W6" t="inlineStr">
      <is>
        <t>кассовый расход</t>
      </is>
    </oc>
    <nc r="W6"/>
  </rcc>
  <rcc rId="17289" sId="14">
    <oc r="X6" t="inlineStr">
      <is>
        <t xml:space="preserve">план </t>
      </is>
    </oc>
    <nc r="X6"/>
  </rcc>
  <rcc rId="17290" sId="14">
    <oc r="Y6" t="inlineStr">
      <is>
        <t>кассовый расход</t>
      </is>
    </oc>
    <nc r="Y6"/>
  </rcc>
  <rcc rId="17291" sId="14">
    <oc r="Z6" t="inlineStr">
      <is>
        <t xml:space="preserve">план </t>
      </is>
    </oc>
    <nc r="Z6"/>
  </rcc>
  <rcc rId="17292" sId="14">
    <oc r="AA6" t="inlineStr">
      <is>
        <t>кассовый расход</t>
      </is>
    </oc>
    <nc r="AA6"/>
  </rcc>
  <rcc rId="17293" sId="14">
    <oc r="AB6" t="inlineStr">
      <is>
        <t xml:space="preserve">план </t>
      </is>
    </oc>
    <nc r="AB6"/>
  </rcc>
  <rcc rId="17294" sId="14">
    <oc r="AC6" t="inlineStr">
      <is>
        <t>кассовый расход</t>
      </is>
    </oc>
    <nc r="AC6"/>
  </rcc>
  <rcc rId="17295" sId="14">
    <oc r="AD6" t="inlineStr">
      <is>
        <t xml:space="preserve">план </t>
      </is>
    </oc>
    <nc r="AD6"/>
  </rcc>
  <rcc rId="17296" sId="14">
    <oc r="AE6" t="inlineStr">
      <is>
        <t>кассовый расход</t>
      </is>
    </oc>
    <nc r="AE6"/>
  </rcc>
  <rcc rId="17297" sId="14">
    <oc r="AF6" t="inlineStr">
      <is>
        <t xml:space="preserve">план </t>
      </is>
    </oc>
    <nc r="AF6"/>
  </rcc>
  <rcc rId="17298" sId="14">
    <oc r="AG6" t="inlineStr">
      <is>
        <t>кассовый расход</t>
      </is>
    </oc>
    <nc r="AG6"/>
  </rcc>
  <rcc rId="17299" sId="14" numFmtId="4">
    <oc r="A7">
      <v>1</v>
    </oc>
    <nc r="A7"/>
  </rcc>
  <rcc rId="17300" sId="14" numFmtId="4">
    <oc r="B7">
      <v>2</v>
    </oc>
    <nc r="B7"/>
  </rcc>
  <rcc rId="17301" sId="14" numFmtId="4">
    <oc r="C7">
      <v>3</v>
    </oc>
    <nc r="C7"/>
  </rcc>
  <rcc rId="17302" sId="14" numFmtId="4">
    <oc r="D7">
      <v>4</v>
    </oc>
    <nc r="D7"/>
  </rcc>
  <rcc rId="17303" sId="14" numFmtId="4">
    <oc r="E7">
      <v>5</v>
    </oc>
    <nc r="E7"/>
  </rcc>
  <rcc rId="17304" sId="14" numFmtId="4">
    <oc r="F7">
      <v>6</v>
    </oc>
    <nc r="F7"/>
  </rcc>
  <rcc rId="17305" sId="14" numFmtId="4">
    <oc r="G7">
      <v>7</v>
    </oc>
    <nc r="G7"/>
  </rcc>
  <rcc rId="17306" sId="14" numFmtId="4">
    <oc r="H7">
      <v>8</v>
    </oc>
    <nc r="H7"/>
  </rcc>
  <rcc rId="17307" sId="14" numFmtId="4">
    <oc r="I7">
      <v>9</v>
    </oc>
    <nc r="I7"/>
  </rcc>
  <rcc rId="17308" sId="14" numFmtId="4">
    <oc r="J7">
      <v>10</v>
    </oc>
    <nc r="J7"/>
  </rcc>
  <rcc rId="17309" sId="14" numFmtId="4">
    <oc r="K7">
      <v>11</v>
    </oc>
    <nc r="K7"/>
  </rcc>
  <rcc rId="17310" sId="14" numFmtId="4">
    <oc r="L7">
      <v>12</v>
    </oc>
    <nc r="L7"/>
  </rcc>
  <rcc rId="17311" sId="14" numFmtId="4">
    <oc r="M7">
      <v>13</v>
    </oc>
    <nc r="M7"/>
  </rcc>
  <rcc rId="17312" sId="14" numFmtId="4">
    <oc r="N7">
      <v>14</v>
    </oc>
    <nc r="N7"/>
  </rcc>
  <rcc rId="17313" sId="14" numFmtId="4">
    <oc r="O7">
      <v>15</v>
    </oc>
    <nc r="O7"/>
  </rcc>
  <rcc rId="17314" sId="14" numFmtId="4">
    <oc r="P7">
      <v>16</v>
    </oc>
    <nc r="P7"/>
  </rcc>
  <rcc rId="17315" sId="14" numFmtId="4">
    <oc r="Q7">
      <v>17</v>
    </oc>
    <nc r="Q7"/>
  </rcc>
  <rcc rId="17316" sId="14" numFmtId="4">
    <oc r="R7">
      <v>18</v>
    </oc>
    <nc r="R7"/>
  </rcc>
  <rcc rId="17317" sId="14" numFmtId="4">
    <oc r="S7">
      <v>19</v>
    </oc>
    <nc r="S7"/>
  </rcc>
  <rcc rId="17318" sId="14" numFmtId="4">
    <oc r="T7">
      <v>20</v>
    </oc>
    <nc r="T7"/>
  </rcc>
  <rcc rId="17319" sId="14" numFmtId="4">
    <oc r="U7">
      <v>21</v>
    </oc>
    <nc r="U7"/>
  </rcc>
  <rcc rId="17320" sId="14" numFmtId="4">
    <oc r="V7">
      <v>22</v>
    </oc>
    <nc r="V7"/>
  </rcc>
  <rcc rId="17321" sId="14" numFmtId="4">
    <oc r="W7">
      <v>23</v>
    </oc>
    <nc r="W7"/>
  </rcc>
  <rcc rId="17322" sId="14" numFmtId="4">
    <oc r="X7">
      <v>24</v>
    </oc>
    <nc r="X7"/>
  </rcc>
  <rcc rId="17323" sId="14" numFmtId="4">
    <oc r="Y7">
      <v>25</v>
    </oc>
    <nc r="Y7"/>
  </rcc>
  <rcc rId="17324" sId="14" numFmtId="4">
    <oc r="Z7">
      <v>26</v>
    </oc>
    <nc r="Z7"/>
  </rcc>
  <rcc rId="17325" sId="14" numFmtId="4">
    <oc r="AA7">
      <v>27</v>
    </oc>
    <nc r="AA7"/>
  </rcc>
  <rcc rId="17326" sId="14" numFmtId="4">
    <oc r="AB7">
      <v>28</v>
    </oc>
    <nc r="AB7"/>
  </rcc>
  <rcc rId="17327" sId="14" numFmtId="4">
    <oc r="AC7">
      <v>29</v>
    </oc>
    <nc r="AC7"/>
  </rcc>
  <rcc rId="17328" sId="14" numFmtId="4">
    <oc r="AD7">
      <v>30</v>
    </oc>
    <nc r="AD7"/>
  </rcc>
  <rcc rId="17329" sId="14" numFmtId="4">
    <oc r="AE7">
      <v>31</v>
    </oc>
    <nc r="AE7"/>
  </rcc>
  <rcc rId="17330" sId="14" numFmtId="4">
    <oc r="AF7">
      <v>32</v>
    </oc>
    <nc r="AF7"/>
  </rcc>
  <rcc rId="17331" sId="14" numFmtId="4">
    <oc r="AG7">
      <v>33</v>
    </oc>
    <nc r="AG7"/>
  </rcc>
  <rcc rId="17332" sId="14" numFmtId="4">
    <oc r="AH7">
      <v>34</v>
    </oc>
    <nc r="AH7"/>
  </rcc>
  <rcc rId="17333" sId="14">
    <oc r="B8" t="inlineStr">
      <is>
        <t>Всего по муниципальной программе</t>
      </is>
    </oc>
    <nc r="B8"/>
  </rcc>
  <rcc rId="17334" sId="14">
    <oc r="C8" t="inlineStr">
      <is>
        <t>Всего</t>
      </is>
    </oc>
    <nc r="C8"/>
  </rcc>
  <rcc rId="17335" sId="14">
    <oc r="D8">
      <f>D9+D10+D11</f>
    </oc>
    <nc r="D8"/>
  </rcc>
  <rcc rId="17336" sId="14">
    <oc r="E8">
      <f>E9+E10+E11</f>
    </oc>
    <nc r="E8"/>
  </rcc>
  <rcc rId="17337" sId="14">
    <oc r="F8">
      <f>F9+F10+F11</f>
    </oc>
    <nc r="F8"/>
  </rcc>
  <rcc rId="17338" sId="14">
    <oc r="G8">
      <f>G9+G10+G11</f>
    </oc>
    <nc r="G8"/>
  </rcc>
  <rcc rId="17339" sId="14">
    <oc r="H8">
      <f>IFERROR(G8/D8*100,0)</f>
    </oc>
    <nc r="H8"/>
  </rcc>
  <rcc rId="17340" sId="14">
    <oc r="I8">
      <f>IFERROR(G8/E8*100,0)</f>
    </oc>
    <nc r="I8"/>
  </rcc>
  <rcc rId="17341" sId="14">
    <oc r="J8">
      <f>J9+J10+J11</f>
    </oc>
    <nc r="J8"/>
  </rcc>
  <rcc rId="17342" sId="14">
    <oc r="K8">
      <f>K9+K10+K11</f>
    </oc>
    <nc r="K8"/>
  </rcc>
  <rcc rId="17343" sId="14">
    <oc r="L8">
      <f>L9+L10+L11</f>
    </oc>
    <nc r="L8"/>
  </rcc>
  <rcc rId="17344" sId="14">
    <oc r="M8">
      <f>M9+M10+M11</f>
    </oc>
    <nc r="M8"/>
  </rcc>
  <rcc rId="17345" sId="14">
    <oc r="N8">
      <f>N9+N10+N11</f>
    </oc>
    <nc r="N8"/>
  </rcc>
  <rcc rId="17346" sId="14">
    <oc r="O8">
      <f>O9+O10+O11</f>
    </oc>
    <nc r="O8"/>
  </rcc>
  <rcc rId="17347" sId="14">
    <oc r="P8">
      <f>P9+P10+P11</f>
    </oc>
    <nc r="P8"/>
  </rcc>
  <rcc rId="17348" sId="14">
    <oc r="Q8">
      <f>Q9+Q10+Q11</f>
    </oc>
    <nc r="Q8"/>
  </rcc>
  <rcc rId="17349" sId="14">
    <oc r="R8">
      <f>R9+R10+R11</f>
    </oc>
    <nc r="R8"/>
  </rcc>
  <rcc rId="17350" sId="14">
    <oc r="S8">
      <f>S9+S10+S11</f>
    </oc>
    <nc r="S8"/>
  </rcc>
  <rcc rId="17351" sId="14">
    <oc r="T8">
      <f>T9+T10+T11</f>
    </oc>
    <nc r="T8"/>
  </rcc>
  <rcc rId="17352" sId="14">
    <oc r="U8">
      <f>U9+U10+U11</f>
    </oc>
    <nc r="U8"/>
  </rcc>
  <rcc rId="17353" sId="14">
    <oc r="V8">
      <f>V9+V10+V11</f>
    </oc>
    <nc r="V8"/>
  </rcc>
  <rcc rId="17354" sId="14">
    <oc r="W8">
      <f>W9+W10+W11</f>
    </oc>
    <nc r="W8"/>
  </rcc>
  <rcc rId="17355" sId="14">
    <oc r="X8">
      <f>X9+X10+X11</f>
    </oc>
    <nc r="X8"/>
  </rcc>
  <rcc rId="17356" sId="14">
    <oc r="Y8">
      <f>Y9+Y10+Y11</f>
    </oc>
    <nc r="Y8"/>
  </rcc>
  <rcc rId="17357" sId="14">
    <oc r="Z8">
      <f>Z9+Z10+Z11</f>
    </oc>
    <nc r="Z8"/>
  </rcc>
  <rcc rId="17358" sId="14">
    <oc r="AA8">
      <f>AA9+AA10+AA11</f>
    </oc>
    <nc r="AA8"/>
  </rcc>
  <rcc rId="17359" sId="14">
    <oc r="AB8">
      <f>AB9+AB10+AB11</f>
    </oc>
    <nc r="AB8"/>
  </rcc>
  <rcc rId="17360" sId="14">
    <oc r="AC8">
      <f>AC9+AC10+AC11</f>
    </oc>
    <nc r="AC8"/>
  </rcc>
  <rcc rId="17361" sId="14">
    <oc r="AD8">
      <f>AD9+AD10+AD11</f>
    </oc>
    <nc r="AD8"/>
  </rcc>
  <rcc rId="17362" sId="14">
    <oc r="AE8">
      <f>AE9+AE10+AE11</f>
    </oc>
    <nc r="AE8"/>
  </rcc>
  <rcc rId="17363" sId="14">
    <oc r="AF8">
      <f>AF9+AF10+AF11</f>
    </oc>
    <nc r="AF8"/>
  </rcc>
  <rcc rId="17364" sId="14">
    <oc r="AG8">
      <f>AG9+AG10+AG11</f>
    </oc>
    <nc r="AG8"/>
  </rcc>
  <rcc rId="17365" sId="14">
    <oc r="C9" t="inlineStr">
      <is>
        <t>бюджет автономного округа</t>
      </is>
    </oc>
    <nc r="C9"/>
  </rcc>
  <rcc rId="17366" sId="14">
    <oc r="D9">
      <f>J9+L9+N9+P9+R9+T9+V9+X9+Z9+AB9+AD9+AF9</f>
    </oc>
    <nc r="D9"/>
  </rcc>
  <rcc rId="17367" sId="14">
    <oc r="E9">
      <f>J9</f>
    </oc>
    <nc r="E9"/>
  </rcc>
  <rcc rId="17368" sId="14">
    <oc r="F9">
      <f>G9</f>
    </oc>
    <nc r="F9"/>
  </rcc>
  <rcc rId="17369" sId="14">
    <oc r="G9">
      <f>K9+M9+O9+Q9+S9+U9+W9+Y9+AA9+AC9+AE9+AG9</f>
    </oc>
    <nc r="G9"/>
  </rcc>
  <rcc rId="17370" sId="14">
    <oc r="H9">
      <f>IFERROR(G9/D9*100,0)</f>
    </oc>
    <nc r="H9"/>
  </rcc>
  <rcc rId="17371" sId="14">
    <oc r="I9">
      <f>IFERROR(G9/E9*100,0)</f>
    </oc>
    <nc r="I9"/>
  </rcc>
  <rcc rId="17372" sId="14">
    <oc r="J9">
      <f>J20+J23</f>
    </oc>
    <nc r="J9"/>
  </rcc>
  <rcc rId="17373" sId="14">
    <oc r="K9">
      <f>K20+K23</f>
    </oc>
    <nc r="K9"/>
  </rcc>
  <rcc rId="17374" sId="14">
    <oc r="L9">
      <f>L20+L23</f>
    </oc>
    <nc r="L9"/>
  </rcc>
  <rcc rId="17375" sId="14">
    <oc r="M9">
      <f>M20+M23</f>
    </oc>
    <nc r="M9"/>
  </rcc>
  <rcc rId="17376" sId="14">
    <oc r="N9">
      <f>N20+N23</f>
    </oc>
    <nc r="N9"/>
  </rcc>
  <rcc rId="17377" sId="14">
    <oc r="O9">
      <f>O20+O23</f>
    </oc>
    <nc r="O9"/>
  </rcc>
  <rcc rId="17378" sId="14">
    <oc r="P9">
      <f>P20+P23</f>
    </oc>
    <nc r="P9"/>
  </rcc>
  <rcc rId="17379" sId="14">
    <oc r="Q9">
      <f>Q20+Q23</f>
    </oc>
    <nc r="Q9"/>
  </rcc>
  <rcc rId="17380" sId="14">
    <oc r="R9">
      <f>R20+R23</f>
    </oc>
    <nc r="R9"/>
  </rcc>
  <rcc rId="17381" sId="14">
    <oc r="S9">
      <f>S20+S23</f>
    </oc>
    <nc r="S9"/>
  </rcc>
  <rcc rId="17382" sId="14">
    <oc r="T9">
      <f>T20+T23</f>
    </oc>
    <nc r="T9"/>
  </rcc>
  <rcc rId="17383" sId="14">
    <oc r="U9">
      <f>U20+U23</f>
    </oc>
    <nc r="U9"/>
  </rcc>
  <rcc rId="17384" sId="14">
    <oc r="V9">
      <f>V20+V23</f>
    </oc>
    <nc r="V9"/>
  </rcc>
  <rcc rId="17385" sId="14">
    <oc r="W9">
      <f>W20+W23</f>
    </oc>
    <nc r="W9"/>
  </rcc>
  <rcc rId="17386" sId="14">
    <oc r="X9">
      <f>X20+X23</f>
    </oc>
    <nc r="X9"/>
  </rcc>
  <rcc rId="17387" sId="14">
    <oc r="Y9">
      <f>Y20+Y23</f>
    </oc>
    <nc r="Y9"/>
  </rcc>
  <rcc rId="17388" sId="14">
    <oc r="Z9">
      <f>Z20+Z23</f>
    </oc>
    <nc r="Z9"/>
  </rcc>
  <rcc rId="17389" sId="14">
    <oc r="AA9">
      <f>AA20+AA23</f>
    </oc>
    <nc r="AA9"/>
  </rcc>
  <rcc rId="17390" sId="14">
    <oc r="AB9">
      <f>AB20+AB23</f>
    </oc>
    <nc r="AB9"/>
  </rcc>
  <rcc rId="17391" sId="14">
    <oc r="AC9">
      <f>AC20+AC23</f>
    </oc>
    <nc r="AC9"/>
  </rcc>
  <rcc rId="17392" sId="14">
    <oc r="AD9">
      <f>AD20+AD23</f>
    </oc>
    <nc r="AD9"/>
  </rcc>
  <rcc rId="17393" sId="14">
    <oc r="AE9">
      <f>AE20+AE23</f>
    </oc>
    <nc r="AE9"/>
  </rcc>
  <rcc rId="17394" sId="14">
    <oc r="AF9">
      <f>AF20+AF23</f>
    </oc>
    <nc r="AF9"/>
  </rcc>
  <rcc rId="17395" sId="14">
    <oc r="AG9">
      <f>AG20+AG23</f>
    </oc>
    <nc r="AG9"/>
  </rcc>
  <rcc rId="17396" sId="14">
    <oc r="C10" t="inlineStr">
      <is>
        <t>бюджет города Когалыма</t>
      </is>
    </oc>
    <nc r="C10"/>
  </rcc>
  <rcc rId="17397" sId="14">
    <oc r="D10">
      <f>J10+L10+N10+P10+R10+T10+V10+X10+Z10+AB10+AD10+AF10</f>
    </oc>
    <nc r="D10"/>
  </rcc>
  <rcc rId="17398" sId="14">
    <oc r="E10">
      <f>J10</f>
    </oc>
    <nc r="E10"/>
  </rcc>
  <rcc rId="17399" sId="14">
    <oc r="F10">
      <f>G10</f>
    </oc>
    <nc r="F10"/>
  </rcc>
  <rcc rId="17400" sId="14">
    <oc r="G10">
      <f>K10+M10+O10+Q10+S10+U10+W10+Y10+AA10+AC10+AE10+AG10</f>
    </oc>
    <nc r="G10"/>
  </rcc>
  <rcc rId="17401" sId="14">
    <oc r="H10">
      <f>IFERROR(G10/D10*100,0)</f>
    </oc>
    <nc r="H10"/>
  </rcc>
  <rcc rId="17402" sId="14">
    <oc r="I10">
      <f>IFERROR(G10/E10*100,0)</f>
    </oc>
    <nc r="I10"/>
  </rcc>
  <rcc rId="17403" sId="14">
    <oc r="J10">
      <f>J16+J21+J24+J44</f>
    </oc>
    <nc r="J10"/>
  </rcc>
  <rcc rId="17404" sId="14">
    <oc r="K10">
      <f>K16+K21+K24+K44</f>
    </oc>
    <nc r="K10"/>
  </rcc>
  <rcc rId="17405" sId="14">
    <oc r="L10">
      <f>L16+L21+L24+L44</f>
    </oc>
    <nc r="L10"/>
  </rcc>
  <rcc rId="17406" sId="14">
    <oc r="M10">
      <f>M16+M21+M24+M44</f>
    </oc>
    <nc r="M10"/>
  </rcc>
  <rcc rId="17407" sId="14">
    <oc r="N10">
      <f>N16+N21+N24+N44</f>
    </oc>
    <nc r="N10"/>
  </rcc>
  <rcc rId="17408" sId="14">
    <oc r="O10">
      <f>O16+O21+O24+O44</f>
    </oc>
    <nc r="O10"/>
  </rcc>
  <rcc rId="17409" sId="14">
    <oc r="P10">
      <f>P16+P21+P24+P44</f>
    </oc>
    <nc r="P10"/>
  </rcc>
  <rcc rId="17410" sId="14">
    <oc r="Q10">
      <f>Q16+Q21+Q24+Q44</f>
    </oc>
    <nc r="Q10"/>
  </rcc>
  <rcc rId="17411" sId="14">
    <oc r="R10">
      <f>R16+R21+R24+R44</f>
    </oc>
    <nc r="R10"/>
  </rcc>
  <rcc rId="17412" sId="14">
    <oc r="S10">
      <f>S16+S21+S24+S44</f>
    </oc>
    <nc r="S10"/>
  </rcc>
  <rcc rId="17413" sId="14">
    <oc r="T10">
      <f>T16+T21+T24+T44</f>
    </oc>
    <nc r="T10"/>
  </rcc>
  <rcc rId="17414" sId="14">
    <oc r="U10">
      <f>U16+U21+U24+U44</f>
    </oc>
    <nc r="U10"/>
  </rcc>
  <rcc rId="17415" sId="14">
    <oc r="V10">
      <f>V16+V21+V24+V44</f>
    </oc>
    <nc r="V10"/>
  </rcc>
  <rcc rId="17416" sId="14">
    <oc r="W10">
      <f>W16+W21+W24+W44</f>
    </oc>
    <nc r="W10"/>
  </rcc>
  <rcc rId="17417" sId="14">
    <oc r="X10">
      <f>X16+X21+X24+X44</f>
    </oc>
    <nc r="X10"/>
  </rcc>
  <rcc rId="17418" sId="14">
    <oc r="Y10">
      <f>Y16+Y21+Y24+Y44</f>
    </oc>
    <nc r="Y10"/>
  </rcc>
  <rcc rId="17419" sId="14">
    <oc r="Z10">
      <f>Z16+Z21+Z24+Z44</f>
    </oc>
    <nc r="Z10"/>
  </rcc>
  <rcc rId="17420" sId="14">
    <oc r="AA10">
      <f>AA16+AA21+AA24+AA44</f>
    </oc>
    <nc r="AA10"/>
  </rcc>
  <rcc rId="17421" sId="14">
    <oc r="AB10">
      <f>AB16+AB21+AB24+AB44</f>
    </oc>
    <nc r="AB10"/>
  </rcc>
  <rcc rId="17422" sId="14">
    <oc r="AC10">
      <f>AC16+AC21+AC24+AC44</f>
    </oc>
    <nc r="AC10"/>
  </rcc>
  <rcc rId="17423" sId="14">
    <oc r="AD10">
      <f>AD16+AD21+AD24+AD44</f>
    </oc>
    <nc r="AD10"/>
  </rcc>
  <rcc rId="17424" sId="14">
    <oc r="AE10">
      <f>AE16+AE21+AE24+AE44</f>
    </oc>
    <nc r="AE10"/>
  </rcc>
  <rcc rId="17425" sId="14">
    <oc r="AF10">
      <f>AF16+AF21+AF24+AF44</f>
    </oc>
    <nc r="AF10"/>
  </rcc>
  <rcc rId="17426" sId="14">
    <oc r="AG10">
      <f>AG16+AG21+AG24+AG44</f>
    </oc>
    <nc r="AG10"/>
  </rcc>
  <rcc rId="17427" sId="14">
    <oc r="C11" t="inlineStr">
      <is>
        <t>внебюджетные источники</t>
      </is>
    </oc>
    <nc r="C11"/>
  </rcc>
  <rcc rId="17428" sId="14">
    <oc r="D11">
      <f>J11+L11+N11+P11+R11+T11+V11+X11+Z11+AB11+AD11+AF11</f>
    </oc>
    <nc r="D11"/>
  </rcc>
  <rcc rId="17429" sId="14">
    <oc r="E11">
      <f>J11</f>
    </oc>
    <nc r="E11"/>
  </rcc>
  <rcc rId="17430" sId="14">
    <oc r="F11">
      <f>G11</f>
    </oc>
    <nc r="F11"/>
  </rcc>
  <rcc rId="17431" sId="14">
    <oc r="G11">
      <f>K11+M11+O11+Q11+S11+U11+W11+Y11+AA11+AC11+AE11+AG11</f>
    </oc>
    <nc r="G11"/>
  </rcc>
  <rcc rId="17432" sId="14">
    <oc r="H11">
      <f>IFERROR(G11/D11*100,0)</f>
    </oc>
    <nc r="H11"/>
  </rcc>
  <rcc rId="17433" sId="14">
    <oc r="I11">
      <f>IFERROR(G11/E11*100,0)</f>
    </oc>
    <nc r="I11"/>
  </rcc>
  <rcc rId="17434" sId="14">
    <oc r="J11">
      <f>J25</f>
    </oc>
    <nc r="J11"/>
  </rcc>
  <rcc rId="17435" sId="14">
    <oc r="K11">
      <f>K25</f>
    </oc>
    <nc r="K11"/>
  </rcc>
  <rcc rId="17436" sId="14">
    <oc r="L11">
      <f>L25</f>
    </oc>
    <nc r="L11"/>
  </rcc>
  <rcc rId="17437" sId="14">
    <oc r="M11">
      <f>M25</f>
    </oc>
    <nc r="M11"/>
  </rcc>
  <rcc rId="17438" sId="14">
    <oc r="N11">
      <f>N25</f>
    </oc>
    <nc r="N11"/>
  </rcc>
  <rcc rId="17439" sId="14">
    <oc r="O11">
      <f>O25</f>
    </oc>
    <nc r="O11"/>
  </rcc>
  <rcc rId="17440" sId="14">
    <oc r="P11">
      <f>P25</f>
    </oc>
    <nc r="P11"/>
  </rcc>
  <rcc rId="17441" sId="14">
    <oc r="Q11">
      <f>Q25</f>
    </oc>
    <nc r="Q11"/>
  </rcc>
  <rcc rId="17442" sId="14">
    <oc r="R11">
      <f>R25</f>
    </oc>
    <nc r="R11"/>
  </rcc>
  <rcc rId="17443" sId="14">
    <oc r="S11">
      <f>S25</f>
    </oc>
    <nc r="S11"/>
  </rcc>
  <rcc rId="17444" sId="14">
    <oc r="T11">
      <f>T25</f>
    </oc>
    <nc r="T11"/>
  </rcc>
  <rcc rId="17445" sId="14">
    <oc r="U11">
      <f>U25</f>
    </oc>
    <nc r="U11"/>
  </rcc>
  <rcc rId="17446" sId="14">
    <oc r="V11">
      <f>V25</f>
    </oc>
    <nc r="V11"/>
  </rcc>
  <rcc rId="17447" sId="14">
    <oc r="W11">
      <f>W25</f>
    </oc>
    <nc r="W11"/>
  </rcc>
  <rcc rId="17448" sId="14">
    <oc r="X11">
      <f>X25</f>
    </oc>
    <nc r="X11"/>
  </rcc>
  <rcc rId="17449" sId="14">
    <oc r="Y11">
      <f>Y25</f>
    </oc>
    <nc r="Y11"/>
  </rcc>
  <rcc rId="17450" sId="14">
    <oc r="Z11">
      <f>Z25</f>
    </oc>
    <nc r="Z11"/>
  </rcc>
  <rcc rId="17451" sId="14">
    <oc r="AA11">
      <f>AA25</f>
    </oc>
    <nc r="AA11"/>
  </rcc>
  <rcc rId="17452" sId="14">
    <oc r="AB11">
      <f>AB25</f>
    </oc>
    <nc r="AB11"/>
  </rcc>
  <rcc rId="17453" sId="14">
    <oc r="AC11">
      <f>AC25</f>
    </oc>
    <nc r="AC11"/>
  </rcc>
  <rcc rId="17454" sId="14">
    <oc r="AD11">
      <f>AD25</f>
    </oc>
    <nc r="AD11"/>
  </rcc>
  <rcc rId="17455" sId="14">
    <oc r="AE11">
      <f>AE25</f>
    </oc>
    <nc r="AE11"/>
  </rcc>
  <rcc rId="17456" sId="14">
    <oc r="AF11">
      <f>AF25</f>
    </oc>
    <nc r="AF11"/>
  </rcc>
  <rcc rId="17457" sId="14">
    <oc r="AG11">
      <f>AG25</f>
    </oc>
    <nc r="AG11"/>
  </rcc>
  <rcc rId="17458" sId="14">
    <oc r="B12" t="inlineStr">
      <is>
        <t>Направление (подпрограмма) 1. «Автомобильный транспорт»</t>
      </is>
    </oc>
    <nc r="B12"/>
  </rcc>
  <rcc rId="17459" sId="14">
    <oc r="A13" t="inlineStr">
      <is>
        <t xml:space="preserve"> 1.1</t>
      </is>
    </oc>
    <nc r="A13"/>
  </rcc>
  <rcc rId="17460" sId="14">
    <oc r="B13" t="inlineStr">
      <is>
        <t>Комплекс процессных мероприятий «Организация пассажирских перевозок автомобильным транспортом общего пользования по городским маршрутам» / Мероприятие (результат) «Обеспечение выполнения работ по перевозке пассажиров по городским маршрутам»</t>
      </is>
    </oc>
    <nc r="B13"/>
  </rcc>
  <rcc rId="17461" sId="14">
    <oc r="C13" t="inlineStr">
      <is>
        <t>Всего</t>
      </is>
    </oc>
    <nc r="C13"/>
  </rcc>
  <rcc rId="17462" sId="14">
    <oc r="D13">
      <f>D15+D16+D14</f>
    </oc>
    <nc r="D13"/>
  </rcc>
  <rcc rId="17463" sId="14">
    <oc r="E13">
      <f>E15+E16+E14</f>
    </oc>
    <nc r="E13"/>
  </rcc>
  <rcc rId="17464" sId="14">
    <oc r="F13">
      <f>F15+F16+F14</f>
    </oc>
    <nc r="F13"/>
  </rcc>
  <rcc rId="17465" sId="14">
    <oc r="G13">
      <f>G15+G16+G14</f>
    </oc>
    <nc r="G13"/>
  </rcc>
  <rcc rId="17466" sId="14">
    <oc r="H13">
      <f>IFERROR(G13/D13*100,0)</f>
    </oc>
    <nc r="H13"/>
  </rcc>
  <rcc rId="17467" sId="14">
    <oc r="I13">
      <f>IFERROR(G13/E13*100,0)</f>
    </oc>
    <nc r="I13"/>
  </rcc>
  <rcc rId="17468" sId="14">
    <oc r="J13">
      <f>J15+J16+J14</f>
    </oc>
    <nc r="J13"/>
  </rcc>
  <rcc rId="17469" sId="14">
    <oc r="K13">
      <f>K15+K16+K14</f>
    </oc>
    <nc r="K13"/>
  </rcc>
  <rcc rId="17470" sId="14">
    <oc r="L13">
      <f>L15+L16+L14</f>
    </oc>
    <nc r="L13"/>
  </rcc>
  <rcc rId="17471" sId="14">
    <oc r="M13">
      <f>M15+M16+M14</f>
    </oc>
    <nc r="M13"/>
  </rcc>
  <rcc rId="17472" sId="14">
    <oc r="N13">
      <f>N15+N16+N14</f>
    </oc>
    <nc r="N13"/>
  </rcc>
  <rcc rId="17473" sId="14">
    <oc r="O13">
      <f>O15+O16+O14</f>
    </oc>
    <nc r="O13"/>
  </rcc>
  <rcc rId="17474" sId="14">
    <oc r="P13">
      <f>P15+P16+P14</f>
    </oc>
    <nc r="P13"/>
  </rcc>
  <rcc rId="17475" sId="14">
    <oc r="Q13">
      <f>Q15+Q16+Q14</f>
    </oc>
    <nc r="Q13"/>
  </rcc>
  <rcc rId="17476" sId="14">
    <oc r="R13">
      <f>R15+R16+R14</f>
    </oc>
    <nc r="R13"/>
  </rcc>
  <rcc rId="17477" sId="14">
    <oc r="S13">
      <f>S15+S16+S14</f>
    </oc>
    <nc r="S13"/>
  </rcc>
  <rcc rId="17478" sId="14">
    <oc r="T13">
      <f>T15+T16+T14</f>
    </oc>
    <nc r="T13"/>
  </rcc>
  <rcc rId="17479" sId="14">
    <oc r="U13">
      <f>U15+U16+U14</f>
    </oc>
    <nc r="U13"/>
  </rcc>
  <rcc rId="17480" sId="14">
    <oc r="V13">
      <f>V15+V16+V14</f>
    </oc>
    <nc r="V13"/>
  </rcc>
  <rcc rId="17481" sId="14">
    <oc r="W13">
      <f>W15+W16+W14</f>
    </oc>
    <nc r="W13"/>
  </rcc>
  <rcc rId="17482" sId="14">
    <oc r="X13">
      <f>X15+X16+X14</f>
    </oc>
    <nc r="X13"/>
  </rcc>
  <rcc rId="17483" sId="14">
    <oc r="Y13">
      <f>Y15+Y16+Y14</f>
    </oc>
    <nc r="Y13"/>
  </rcc>
  <rcc rId="17484" sId="14">
    <oc r="Z13">
      <f>Z15+Z16+Z14</f>
    </oc>
    <nc r="Z13"/>
  </rcc>
  <rcc rId="17485" sId="14">
    <oc r="AA13">
      <f>AA15+AA16+AA14</f>
    </oc>
    <nc r="AA13"/>
  </rcc>
  <rcc rId="17486" sId="14">
    <oc r="AB13">
      <f>AB15+AB16+AB14</f>
    </oc>
    <nc r="AB13"/>
  </rcc>
  <rcc rId="17487" sId="14">
    <oc r="AC13">
      <f>AC15+AC16+AC14</f>
    </oc>
    <nc r="AC13"/>
  </rcc>
  <rcc rId="17488" sId="14">
    <oc r="AD13">
      <f>AD15+AD16+AD14</f>
    </oc>
    <nc r="AD13"/>
  </rcc>
  <rcc rId="17489" sId="14">
    <oc r="AE13">
      <f>AE15+AE16+AE14</f>
    </oc>
    <nc r="AE13"/>
  </rcc>
  <rcc rId="17490" sId="14">
    <oc r="AF13">
      <f>AF15+AF16+AF14</f>
    </oc>
    <nc r="AF13"/>
  </rcc>
  <rcc rId="17491" sId="14">
    <oc r="AG13">
      <f>AG15+AG16+AG14</f>
    </oc>
    <nc r="AG13"/>
  </rcc>
  <rcc rId="17492" sId="14">
    <oc r="C14" t="inlineStr">
      <is>
        <t>федеральный бюджет</t>
      </is>
    </oc>
    <nc r="C14"/>
  </rcc>
  <rcc rId="17493" sId="14">
    <oc r="D14">
      <f>SUM(J14,L14,N14,P14,R14,T14,V14,X14,Z14,AB14,AD14,AF14)</f>
    </oc>
    <nc r="D14"/>
  </rcc>
  <rcc rId="17494" sId="14">
    <oc r="E14">
      <f>J14</f>
    </oc>
    <nc r="E14"/>
  </rcc>
  <rcc rId="17495" sId="14">
    <oc r="F14">
      <f>G14</f>
    </oc>
    <nc r="F14"/>
  </rcc>
  <rcc rId="17496" sId="14">
    <oc r="G14">
      <f>SUM(K14,M14,O14,Q14,S14,U14,W14,Y14,AA14,AC14,AE14,AG14)</f>
    </oc>
    <nc r="G14"/>
  </rcc>
  <rcc rId="17497" sId="14">
    <oc r="H14">
      <f>IFERROR(G14/D14*100,0)</f>
    </oc>
    <nc r="H14"/>
  </rcc>
  <rcc rId="17498" sId="14">
    <oc r="I14">
      <f>IFERROR(G14/E14*100,0)</f>
    </oc>
    <nc r="I14"/>
  </rcc>
  <rcc rId="17499" sId="14" numFmtId="4">
    <oc r="J14">
      <v>0</v>
    </oc>
    <nc r="J14"/>
  </rcc>
  <rcc rId="17500" sId="14" numFmtId="4">
    <oc r="K14">
      <v>0</v>
    </oc>
    <nc r="K14"/>
  </rcc>
  <rcc rId="17501" sId="14" numFmtId="4">
    <oc r="L14">
      <v>0</v>
    </oc>
    <nc r="L14"/>
  </rcc>
  <rcc rId="17502" sId="14" numFmtId="4">
    <oc r="M14">
      <v>0</v>
    </oc>
    <nc r="M14"/>
  </rcc>
  <rcc rId="17503" sId="14" numFmtId="4">
    <oc r="N14">
      <v>0</v>
    </oc>
    <nc r="N14"/>
  </rcc>
  <rcc rId="17504" sId="14" numFmtId="4">
    <oc r="O14">
      <v>0</v>
    </oc>
    <nc r="O14"/>
  </rcc>
  <rcc rId="17505" sId="14" numFmtId="4">
    <oc r="P14">
      <v>0</v>
    </oc>
    <nc r="P14"/>
  </rcc>
  <rcc rId="17506" sId="14" numFmtId="4">
    <oc r="Q14">
      <v>0</v>
    </oc>
    <nc r="Q14"/>
  </rcc>
  <rcc rId="17507" sId="14" numFmtId="4">
    <oc r="R14">
      <v>0</v>
    </oc>
    <nc r="R14"/>
  </rcc>
  <rcc rId="17508" sId="14" numFmtId="4">
    <oc r="S14">
      <v>0</v>
    </oc>
    <nc r="S14"/>
  </rcc>
  <rcc rId="17509" sId="14" numFmtId="4">
    <oc r="T14">
      <v>0</v>
    </oc>
    <nc r="T14"/>
  </rcc>
  <rcc rId="17510" sId="14" numFmtId="4">
    <oc r="U14">
      <v>0</v>
    </oc>
    <nc r="U14"/>
  </rcc>
  <rcc rId="17511" sId="14" numFmtId="4">
    <oc r="V14">
      <v>0</v>
    </oc>
    <nc r="V14"/>
  </rcc>
  <rcc rId="17512" sId="14" numFmtId="4">
    <oc r="W14">
      <v>0</v>
    </oc>
    <nc r="W14"/>
  </rcc>
  <rcc rId="17513" sId="14" numFmtId="4">
    <oc r="X14">
      <v>0</v>
    </oc>
    <nc r="X14"/>
  </rcc>
  <rcc rId="17514" sId="14" numFmtId="4">
    <oc r="Y14">
      <v>0</v>
    </oc>
    <nc r="Y14"/>
  </rcc>
  <rcc rId="17515" sId="14" numFmtId="4">
    <oc r="Z14">
      <v>0</v>
    </oc>
    <nc r="Z14"/>
  </rcc>
  <rcc rId="17516" sId="14" numFmtId="4">
    <oc r="AA14">
      <v>0</v>
    </oc>
    <nc r="AA14"/>
  </rcc>
  <rcc rId="17517" sId="14" numFmtId="4">
    <oc r="AB14">
      <v>0</v>
    </oc>
    <nc r="AB14"/>
  </rcc>
  <rcc rId="17518" sId="14" numFmtId="4">
    <oc r="AC14">
      <v>0</v>
    </oc>
    <nc r="AC14"/>
  </rcc>
  <rcc rId="17519" sId="14" numFmtId="4">
    <oc r="AD14">
      <v>0</v>
    </oc>
    <nc r="AD14"/>
  </rcc>
  <rcc rId="17520" sId="14" numFmtId="4">
    <oc r="AE14">
      <v>0</v>
    </oc>
    <nc r="AE14"/>
  </rcc>
  <rcc rId="17521" sId="14" numFmtId="4">
    <oc r="AF14">
      <v>0</v>
    </oc>
    <nc r="AF14"/>
  </rcc>
  <rcc rId="17522" sId="14" numFmtId="4">
    <oc r="AG14">
      <v>0</v>
    </oc>
    <nc r="AG14"/>
  </rcc>
  <rcc rId="17523" sId="14">
    <oc r="C15" t="inlineStr">
      <is>
        <t>бюджет автономного округа</t>
      </is>
    </oc>
    <nc r="C15"/>
  </rcc>
  <rcc rId="17524" sId="14">
    <oc r="D15">
      <f>SUM(J15,L15,N15,P15,R15,T15,V15,X15,Z15,AB15,AD15,AF15)</f>
    </oc>
    <nc r="D15"/>
  </rcc>
  <rcc rId="17525" sId="14">
    <oc r="E15">
      <f>J15</f>
    </oc>
    <nc r="E15"/>
  </rcc>
  <rcc rId="17526" sId="14">
    <oc r="F15">
      <f>G15</f>
    </oc>
    <nc r="F15"/>
  </rcc>
  <rcc rId="17527" sId="14">
    <oc r="G15">
      <f>SUM(K15,M15,O15,Q15,S15,U15,W15,Y15,AA15,AC15,AE15,AG15)</f>
    </oc>
    <nc r="G15"/>
  </rcc>
  <rcc rId="17528" sId="14">
    <oc r="H15">
      <f>IFERROR(G15/D15*100,0)</f>
    </oc>
    <nc r="H15"/>
  </rcc>
  <rcc rId="17529" sId="14">
    <oc r="I15">
      <f>IFERROR(G15/E15*100,0)</f>
    </oc>
    <nc r="I15"/>
  </rcc>
  <rcc rId="17530" sId="14" numFmtId="4">
    <oc r="J15">
      <v>0</v>
    </oc>
    <nc r="J15"/>
  </rcc>
  <rcc rId="17531" sId="14" numFmtId="4">
    <oc r="K15">
      <v>0</v>
    </oc>
    <nc r="K15"/>
  </rcc>
  <rcc rId="17532" sId="14" numFmtId="4">
    <oc r="L15">
      <v>0</v>
    </oc>
    <nc r="L15"/>
  </rcc>
  <rcc rId="17533" sId="14" numFmtId="4">
    <oc r="M15">
      <v>0</v>
    </oc>
    <nc r="M15"/>
  </rcc>
  <rcc rId="17534" sId="14" numFmtId="4">
    <oc r="N15">
      <v>0</v>
    </oc>
    <nc r="N15"/>
  </rcc>
  <rcc rId="17535" sId="14" numFmtId="4">
    <oc r="O15">
      <v>0</v>
    </oc>
    <nc r="O15"/>
  </rcc>
  <rcc rId="17536" sId="14" numFmtId="4">
    <oc r="P15">
      <v>0</v>
    </oc>
    <nc r="P15"/>
  </rcc>
  <rcc rId="17537" sId="14" numFmtId="4">
    <oc r="Q15">
      <v>0</v>
    </oc>
    <nc r="Q15"/>
  </rcc>
  <rcc rId="17538" sId="14" numFmtId="4">
    <oc r="R15">
      <v>0</v>
    </oc>
    <nc r="R15"/>
  </rcc>
  <rcc rId="17539" sId="14" numFmtId="4">
    <oc r="S15">
      <v>0</v>
    </oc>
    <nc r="S15"/>
  </rcc>
  <rcc rId="17540" sId="14" numFmtId="4">
    <oc r="T15">
      <v>0</v>
    </oc>
    <nc r="T15"/>
  </rcc>
  <rcc rId="17541" sId="14" numFmtId="4">
    <oc r="U15">
      <v>0</v>
    </oc>
    <nc r="U15"/>
  </rcc>
  <rcc rId="17542" sId="14" numFmtId="4">
    <oc r="V15">
      <v>0</v>
    </oc>
    <nc r="V15"/>
  </rcc>
  <rcc rId="17543" sId="14" numFmtId="4">
    <oc r="W15">
      <v>0</v>
    </oc>
    <nc r="W15"/>
  </rcc>
  <rcc rId="17544" sId="14" numFmtId="4">
    <oc r="X15">
      <v>0</v>
    </oc>
    <nc r="X15"/>
  </rcc>
  <rcc rId="17545" sId="14" numFmtId="4">
    <oc r="Y15">
      <v>0</v>
    </oc>
    <nc r="Y15"/>
  </rcc>
  <rcc rId="17546" sId="14" numFmtId="4">
    <oc r="Z15">
      <v>0</v>
    </oc>
    <nc r="Z15"/>
  </rcc>
  <rcc rId="17547" sId="14" numFmtId="4">
    <oc r="AA15">
      <v>0</v>
    </oc>
    <nc r="AA15"/>
  </rcc>
  <rcc rId="17548" sId="14" numFmtId="4">
    <oc r="AB15">
      <v>0</v>
    </oc>
    <nc r="AB15"/>
  </rcc>
  <rcc rId="17549" sId="14" numFmtId="4">
    <oc r="AC15">
      <v>0</v>
    </oc>
    <nc r="AC15"/>
  </rcc>
  <rcc rId="17550" sId="14" numFmtId="4">
    <oc r="AD15">
      <v>0</v>
    </oc>
    <nc r="AD15"/>
  </rcc>
  <rcc rId="17551" sId="14" numFmtId="4">
    <oc r="AE15">
      <v>0</v>
    </oc>
    <nc r="AE15"/>
  </rcc>
  <rcc rId="17552" sId="14" numFmtId="4">
    <oc r="AF15">
      <v>0</v>
    </oc>
    <nc r="AF15"/>
  </rcc>
  <rcc rId="17553" sId="14" numFmtId="4">
    <oc r="AG15">
      <v>0</v>
    </oc>
    <nc r="AG15"/>
  </rcc>
  <rcc rId="17554" sId="14">
    <oc r="C16" t="inlineStr">
      <is>
        <t>бюджет города Когалыма</t>
      </is>
    </oc>
    <nc r="C16"/>
  </rcc>
  <rcc rId="17555" sId="14">
    <oc r="D16">
      <f>SUM(J16,L16,N16,P16,R16,T16,V16,X16,Z16,AB16,AD16,AF16)</f>
    </oc>
    <nc r="D16"/>
  </rcc>
  <rcc rId="17556" sId="14">
    <oc r="E16">
      <f>J16</f>
    </oc>
    <nc r="E16"/>
  </rcc>
  <rcc rId="17557" sId="14">
    <oc r="F16">
      <f>G16</f>
    </oc>
    <nc r="F16"/>
  </rcc>
  <rcc rId="17558" sId="14">
    <oc r="G16">
      <f>SUM(K16,M16,O16,Q16,S16,U16,W16,Y16,AA16,AC16,AE16,AG16)</f>
    </oc>
    <nc r="G16"/>
  </rcc>
  <rcc rId="17559" sId="14">
    <oc r="H16">
      <f>IFERROR(G16/D16*100,0)</f>
    </oc>
    <nc r="H16"/>
  </rcc>
  <rcc rId="17560" sId="14">
    <oc r="I16">
      <f>IFERROR(G16/E16*100,0)</f>
    </oc>
    <nc r="I16"/>
  </rcc>
  <rcc rId="17561" sId="14" numFmtId="4">
    <oc r="J16">
      <v>3444.34</v>
    </oc>
    <nc r="J16"/>
  </rcc>
  <rcc rId="17562" sId="14" numFmtId="4">
    <oc r="K16">
      <v>0</v>
    </oc>
    <nc r="K16"/>
  </rcc>
  <rcc rId="17563" sId="14" numFmtId="4">
    <oc r="L16">
      <v>5022.3339999999998</v>
    </oc>
    <nc r="L16"/>
  </rcc>
  <rcc rId="17564" sId="14" numFmtId="4">
    <oc r="M16">
      <v>0</v>
    </oc>
    <nc r="M16"/>
  </rcc>
  <rcc rId="17565" sId="14" numFmtId="4">
    <oc r="N16">
      <v>4615.8639999999996</v>
    </oc>
    <nc r="N16"/>
  </rcc>
  <rcc rId="17566" sId="14" numFmtId="4">
    <oc r="O16">
      <v>0</v>
    </oc>
    <nc r="O16"/>
  </rcc>
  <rcc rId="17567" sId="14" numFmtId="4">
    <oc r="P16">
      <v>5074.71</v>
    </oc>
    <nc r="P16"/>
  </rcc>
  <rcc rId="17568" sId="14" numFmtId="4">
    <oc r="Q16">
      <v>0</v>
    </oc>
    <nc r="Q16"/>
  </rcc>
  <rcc rId="17569" sId="14" numFmtId="4">
    <oc r="R16">
      <v>4939.22</v>
    </oc>
    <nc r="R16"/>
  </rcc>
  <rcc rId="17570" sId="14" numFmtId="4">
    <oc r="S16">
      <v>0</v>
    </oc>
    <nc r="S16"/>
  </rcc>
  <rcc rId="17571" sId="14" numFmtId="4">
    <oc r="T16">
      <v>6485.4279999999999</v>
    </oc>
    <nc r="T16"/>
  </rcc>
  <rcc rId="17572" sId="14" numFmtId="4">
    <oc r="U16">
      <v>0</v>
    </oc>
    <nc r="U16"/>
  </rcc>
  <rcc rId="17573" sId="14" numFmtId="4">
    <oc r="V16">
      <v>4927.71</v>
    </oc>
    <nc r="V16"/>
  </rcc>
  <rcc rId="17574" sId="14" numFmtId="4">
    <oc r="W16">
      <v>0</v>
    </oc>
    <nc r="W16"/>
  </rcc>
  <rcc rId="17575" sId="14" numFmtId="4">
    <oc r="X16">
      <v>5121.0910000000003</v>
    </oc>
    <nc r="X16"/>
  </rcc>
  <rcc rId="17576" sId="14" numFmtId="4">
    <oc r="Y16">
      <v>0</v>
    </oc>
    <nc r="Y16"/>
  </rcc>
  <rcc rId="17577" sId="14" numFmtId="4">
    <oc r="Z16">
      <v>5099.9530000000004</v>
    </oc>
    <nc r="Z16"/>
  </rcc>
  <rcc rId="17578" sId="14" numFmtId="4">
    <oc r="AA16">
      <v>0</v>
    </oc>
    <nc r="AA16"/>
  </rcc>
  <rcc rId="17579" sId="14" numFmtId="4">
    <oc r="AB16">
      <v>4939.2190000000001</v>
    </oc>
    <nc r="AB16"/>
  </rcc>
  <rcc rId="17580" sId="14" numFmtId="4">
    <oc r="AC16">
      <v>0</v>
    </oc>
    <nc r="AC16"/>
  </rcc>
  <rcc rId="17581" sId="14" numFmtId="4">
    <oc r="AD16">
      <v>5100.8959999999997</v>
    </oc>
    <nc r="AD16"/>
  </rcc>
  <rcc rId="17582" sId="14" numFmtId="4">
    <oc r="AE16">
      <v>0</v>
    </oc>
    <nc r="AE16"/>
  </rcc>
  <rcc rId="17583" sId="14" numFmtId="4">
    <oc r="AF16">
      <v>4899.9380000000001</v>
    </oc>
    <nc r="AF16"/>
  </rcc>
  <rcc rId="17584" sId="14" numFmtId="4">
    <oc r="AG16">
      <v>0</v>
    </oc>
    <nc r="AG16"/>
  </rcc>
  <rcc rId="17585" sId="14">
    <oc r="B17" t="inlineStr">
      <is>
        <t>Направление (подпрограмма) 2. «Дорожное хозяйство»</t>
      </is>
    </oc>
    <nc r="B17"/>
  </rcc>
  <rcc rId="17586" sId="14">
    <oc r="A18" t="inlineStr">
      <is>
        <t>РП 2.1</t>
      </is>
    </oc>
    <nc r="A18"/>
  </rcc>
  <rcc rId="17587" sId="14">
    <oc r="B18" t="inlineStr">
      <is>
        <t>Региональный проект «Строительство (реконструкция) автомобильных дорог общего пользования местного значения» / Проведены мероприятия по строительству (реконструкции), ремонту, в том числе капитальному,
автомобильных дорог местного значения</t>
      </is>
    </oc>
    <nc r="B18"/>
  </rcc>
  <rcc rId="17588" sId="14">
    <oc r="C18" t="inlineStr">
      <is>
        <t>Всего</t>
      </is>
    </oc>
    <nc r="C18"/>
  </rcc>
  <rcc rId="17589" sId="14">
    <oc r="D18">
      <f>D20+D21+D19</f>
    </oc>
    <nc r="D18"/>
  </rcc>
  <rcc rId="17590" sId="14">
    <oc r="E18">
      <f>E20+E21+E19</f>
    </oc>
    <nc r="E18"/>
  </rcc>
  <rcc rId="17591" sId="14">
    <oc r="F18">
      <f>F20+F21+F19</f>
    </oc>
    <nc r="F18"/>
  </rcc>
  <rcc rId="17592" sId="14">
    <oc r="G18">
      <f>G20+G21+G19</f>
    </oc>
    <nc r="G18"/>
  </rcc>
  <rcc rId="17593" sId="14">
    <oc r="H18">
      <f>IFERROR(G18/D18*100,0)</f>
    </oc>
    <nc r="H18"/>
  </rcc>
  <rcc rId="17594" sId="14">
    <oc r="I18">
      <f>IFERROR(G18/E18*100,0)</f>
    </oc>
    <nc r="I18"/>
  </rcc>
  <rcc rId="17595" sId="14">
    <oc r="J18">
      <f>J20+J21+J19</f>
    </oc>
    <nc r="J18"/>
  </rcc>
  <rcc rId="17596" sId="14">
    <oc r="K18">
      <f>K20+K21+K19</f>
    </oc>
    <nc r="K18"/>
  </rcc>
  <rcc rId="17597" sId="14">
    <oc r="L18">
      <f>L20+L21+L19</f>
    </oc>
    <nc r="L18"/>
  </rcc>
  <rcc rId="17598" sId="14">
    <oc r="M18">
      <f>M20+M21+M19</f>
    </oc>
    <nc r="M18"/>
  </rcc>
  <rcc rId="17599" sId="14">
    <oc r="N18">
      <f>N20+N21+N19</f>
    </oc>
    <nc r="N18"/>
  </rcc>
  <rcc rId="17600" sId="14">
    <oc r="O18">
      <f>O20+O21+O19</f>
    </oc>
    <nc r="O18"/>
  </rcc>
  <rcc rId="17601" sId="14">
    <oc r="P18">
      <f>P20+P21+P19</f>
    </oc>
    <nc r="P18"/>
  </rcc>
  <rcc rId="17602" sId="14">
    <oc r="Q18">
      <f>Q20+Q21+Q19</f>
    </oc>
    <nc r="Q18"/>
  </rcc>
  <rcc rId="17603" sId="14">
    <oc r="R18">
      <f>R20+R21+R19</f>
    </oc>
    <nc r="R18"/>
  </rcc>
  <rcc rId="17604" sId="14">
    <oc r="S18">
      <f>S20+S21+S19</f>
    </oc>
    <nc r="S18"/>
  </rcc>
  <rcc rId="17605" sId="14">
    <oc r="T18">
      <f>T20+T21+T19</f>
    </oc>
    <nc r="T18"/>
  </rcc>
  <rcc rId="17606" sId="14">
    <oc r="U18">
      <f>U20+U21+U19</f>
    </oc>
    <nc r="U18"/>
  </rcc>
  <rcc rId="17607" sId="14">
    <oc r="V18">
      <f>V20+V21+V19</f>
    </oc>
    <nc r="V18"/>
  </rcc>
  <rcc rId="17608" sId="14">
    <oc r="W18">
      <f>W20+W21+W19</f>
    </oc>
    <nc r="W18"/>
  </rcc>
  <rcc rId="17609" sId="14">
    <oc r="X18">
      <f>X20+X21+X19</f>
    </oc>
    <nc r="X18"/>
  </rcc>
  <rcc rId="17610" sId="14">
    <oc r="Y18">
      <f>Y20+Y21+Y19</f>
    </oc>
    <nc r="Y18"/>
  </rcc>
  <rcc rId="17611" sId="14">
    <oc r="Z18">
      <f>Z20+Z21+Z19</f>
    </oc>
    <nc r="Z18"/>
  </rcc>
  <rcc rId="17612" sId="14">
    <oc r="AA18">
      <f>AA20+AA21+AA19</f>
    </oc>
    <nc r="AA18"/>
  </rcc>
  <rcc rId="17613" sId="14">
    <oc r="AB18">
      <f>AB20+AB21+AB19</f>
    </oc>
    <nc r="AB18"/>
  </rcc>
  <rcc rId="17614" sId="14">
    <oc r="AC18">
      <f>AC20+AC21+AC19</f>
    </oc>
    <nc r="AC18"/>
  </rcc>
  <rcc rId="17615" sId="14">
    <oc r="AD18">
      <f>AD20+AD21+AD19</f>
    </oc>
    <nc r="AD18"/>
  </rcc>
  <rcc rId="17616" sId="14">
    <oc r="AE18">
      <f>AE20+AE21+AE19</f>
    </oc>
    <nc r="AE18"/>
  </rcc>
  <rcc rId="17617" sId="14">
    <oc r="AF18">
      <f>AF20+AF21+AF19</f>
    </oc>
    <nc r="AF18"/>
  </rcc>
  <rcc rId="17618" sId="14">
    <oc r="AG18">
      <f>AG20+AG21+AG19</f>
    </oc>
    <nc r="AG18"/>
  </rcc>
  <rcc rId="17619" sId="14">
    <oc r="C19" t="inlineStr">
      <is>
        <t>федеральный бюджет</t>
      </is>
    </oc>
    <nc r="C19"/>
  </rcc>
  <rcc rId="17620" sId="14">
    <oc r="D19">
      <f>SUM(J19,L19,N19,P19,R19,T19,V19,X19,Z19,AB19,AD19,AF19)</f>
    </oc>
    <nc r="D19"/>
  </rcc>
  <rcc rId="17621" sId="14">
    <oc r="E19">
      <f>J19</f>
    </oc>
    <nc r="E19"/>
  </rcc>
  <rcc rId="17622" sId="14">
    <oc r="F19">
      <f>G19</f>
    </oc>
    <nc r="F19"/>
  </rcc>
  <rcc rId="17623" sId="14">
    <oc r="G19">
      <f>SUM(K19,M19,O19,Q19,S19,U19,W19,Y19,AA19,AC19,AE19,AG19)</f>
    </oc>
    <nc r="G19"/>
  </rcc>
  <rcc rId="17624" sId="14">
    <oc r="H19">
      <f>IFERROR(G19/D19*100,0)</f>
    </oc>
    <nc r="H19"/>
  </rcc>
  <rcc rId="17625" sId="14">
    <oc r="I19">
      <f>IFERROR(G19/E19*100,0)</f>
    </oc>
    <nc r="I19"/>
  </rcc>
  <rcc rId="17626" sId="14" numFmtId="4">
    <oc r="J19">
      <v>0</v>
    </oc>
    <nc r="J19"/>
  </rcc>
  <rcc rId="17627" sId="14" numFmtId="4">
    <oc r="K19">
      <v>0</v>
    </oc>
    <nc r="K19"/>
  </rcc>
  <rcc rId="17628" sId="14" numFmtId="4">
    <oc r="L19">
      <v>0</v>
    </oc>
    <nc r="L19"/>
  </rcc>
  <rcc rId="17629" sId="14" numFmtId="4">
    <oc r="M19">
      <v>0</v>
    </oc>
    <nc r="M19"/>
  </rcc>
  <rcc rId="17630" sId="14" numFmtId="4">
    <oc r="N19">
      <v>0</v>
    </oc>
    <nc r="N19"/>
  </rcc>
  <rcc rId="17631" sId="14" numFmtId="4">
    <oc r="O19">
      <v>0</v>
    </oc>
    <nc r="O19"/>
  </rcc>
  <rcc rId="17632" sId="14" numFmtId="4">
    <oc r="P19">
      <v>0</v>
    </oc>
    <nc r="P19"/>
  </rcc>
  <rcc rId="17633" sId="14" numFmtId="4">
    <oc r="Q19">
      <v>0</v>
    </oc>
    <nc r="Q19"/>
  </rcc>
  <rcc rId="17634" sId="14" numFmtId="4">
    <oc r="R19">
      <v>0</v>
    </oc>
    <nc r="R19"/>
  </rcc>
  <rcc rId="17635" sId="14" numFmtId="4">
    <oc r="S19">
      <v>0</v>
    </oc>
    <nc r="S19"/>
  </rcc>
  <rcc rId="17636" sId="14" numFmtId="4">
    <oc r="T19">
      <v>0</v>
    </oc>
    <nc r="T19"/>
  </rcc>
  <rcc rId="17637" sId="14" numFmtId="4">
    <oc r="U19">
      <v>0</v>
    </oc>
    <nc r="U19"/>
  </rcc>
  <rcc rId="17638" sId="14" numFmtId="4">
    <oc r="V19">
      <v>0</v>
    </oc>
    <nc r="V19"/>
  </rcc>
  <rcc rId="17639" sId="14" numFmtId="4">
    <oc r="W19">
      <v>0</v>
    </oc>
    <nc r="W19"/>
  </rcc>
  <rcc rId="17640" sId="14" numFmtId="4">
    <oc r="X19">
      <v>0</v>
    </oc>
    <nc r="X19"/>
  </rcc>
  <rcc rId="17641" sId="14" numFmtId="4">
    <oc r="Y19">
      <v>0</v>
    </oc>
    <nc r="Y19"/>
  </rcc>
  <rcc rId="17642" sId="14" numFmtId="4">
    <oc r="Z19">
      <v>0</v>
    </oc>
    <nc r="Z19"/>
  </rcc>
  <rcc rId="17643" sId="14" numFmtId="4">
    <oc r="AA19">
      <v>0</v>
    </oc>
    <nc r="AA19"/>
  </rcc>
  <rcc rId="17644" sId="14" numFmtId="4">
    <oc r="AB19">
      <v>0</v>
    </oc>
    <nc r="AB19"/>
  </rcc>
  <rcc rId="17645" sId="14" numFmtId="4">
    <oc r="AC19">
      <v>0</v>
    </oc>
    <nc r="AC19"/>
  </rcc>
  <rcc rId="17646" sId="14" numFmtId="4">
    <oc r="AD19">
      <v>0</v>
    </oc>
    <nc r="AD19"/>
  </rcc>
  <rcc rId="17647" sId="14" numFmtId="4">
    <oc r="AE19">
      <v>0</v>
    </oc>
    <nc r="AE19"/>
  </rcc>
  <rcc rId="17648" sId="14" numFmtId="4">
    <oc r="AF19">
      <v>0</v>
    </oc>
    <nc r="AF19"/>
  </rcc>
  <rcc rId="17649" sId="14" numFmtId="4">
    <oc r="AG19">
      <v>0</v>
    </oc>
    <nc r="AG19"/>
  </rcc>
  <rcc rId="17650" sId="14">
    <oc r="C20" t="inlineStr">
      <is>
        <t>бюджет автономного округа</t>
      </is>
    </oc>
    <nc r="C20"/>
  </rcc>
  <rcc rId="17651" sId="14">
    <oc r="D20">
      <f>SUM(J20,L20,N20,P20,R20,T20,V20,X20,Z20,AB20,AD20,AF20)</f>
    </oc>
    <nc r="D20"/>
  </rcc>
  <rcc rId="17652" sId="14">
    <oc r="E20">
      <f>J20</f>
    </oc>
    <nc r="E20"/>
  </rcc>
  <rcc rId="17653" sId="14">
    <oc r="F20">
      <f>G20</f>
    </oc>
    <nc r="F20"/>
  </rcc>
  <rcc rId="17654" sId="14">
    <oc r="G20">
      <f>SUM(K20,M20,O20,Q20,S20,U20,W20,Y20,AA20,AC20,AE20,AG20)</f>
    </oc>
    <nc r="G20"/>
  </rcc>
  <rcc rId="17655" sId="14">
    <oc r="H20">
      <f>IFERROR(G20/D20*100,0)</f>
    </oc>
    <nc r="H20"/>
  </rcc>
  <rcc rId="17656" sId="14">
    <oc r="I20">
      <f>IFERROR(G20/E20*100,0)</f>
    </oc>
    <nc r="I20"/>
  </rcc>
  <rcc rId="17657" sId="14" numFmtId="4">
    <oc r="J20">
      <v>0</v>
    </oc>
    <nc r="J20"/>
  </rcc>
  <rcc rId="17658" sId="14" numFmtId="4">
    <oc r="K20">
      <v>0</v>
    </oc>
    <nc r="K20"/>
  </rcc>
  <rcc rId="17659" sId="14" numFmtId="4">
    <oc r="L20">
      <v>0</v>
    </oc>
    <nc r="L20"/>
  </rcc>
  <rcc rId="17660" sId="14" numFmtId="4">
    <oc r="M20">
      <v>0</v>
    </oc>
    <nc r="M20"/>
  </rcc>
  <rcc rId="17661" sId="14" numFmtId="4">
    <oc r="N20">
      <v>0</v>
    </oc>
    <nc r="N20"/>
  </rcc>
  <rcc rId="17662" sId="14" numFmtId="4">
    <oc r="O20">
      <v>0</v>
    </oc>
    <nc r="O20"/>
  </rcc>
  <rcc rId="17663" sId="14" numFmtId="4">
    <oc r="P20">
      <v>0</v>
    </oc>
    <nc r="P20"/>
  </rcc>
  <rcc rId="17664" sId="14" numFmtId="4">
    <oc r="Q20">
      <v>0</v>
    </oc>
    <nc r="Q20"/>
  </rcc>
  <rcc rId="17665" sId="14" numFmtId="4">
    <oc r="R20">
      <v>0</v>
    </oc>
    <nc r="R20"/>
  </rcc>
  <rcc rId="17666" sId="14" numFmtId="4">
    <oc r="S20">
      <v>0</v>
    </oc>
    <nc r="S20"/>
  </rcc>
  <rcc rId="17667" sId="14" numFmtId="4">
    <oc r="T20">
      <v>0</v>
    </oc>
    <nc r="T20"/>
  </rcc>
  <rcc rId="17668" sId="14" numFmtId="4">
    <oc r="U20">
      <v>0</v>
    </oc>
    <nc r="U20"/>
  </rcc>
  <rcc rId="17669" sId="14" numFmtId="4">
    <oc r="V20">
      <v>0</v>
    </oc>
    <nc r="V20"/>
  </rcc>
  <rcc rId="17670" sId="14" numFmtId="4">
    <oc r="W20">
      <v>0</v>
    </oc>
    <nc r="W20"/>
  </rcc>
  <rcc rId="17671" sId="14" numFmtId="4">
    <oc r="X20">
      <v>0</v>
    </oc>
    <nc r="X20"/>
  </rcc>
  <rcc rId="17672" sId="14" numFmtId="4">
    <oc r="Y20">
      <v>0</v>
    </oc>
    <nc r="Y20"/>
  </rcc>
  <rcc rId="17673" sId="14" numFmtId="4">
    <oc r="Z20">
      <v>0</v>
    </oc>
    <nc r="Z20"/>
  </rcc>
  <rcc rId="17674" sId="14" numFmtId="4">
    <oc r="AA20">
      <v>0</v>
    </oc>
    <nc r="AA20"/>
  </rcc>
  <rcc rId="17675" sId="14" numFmtId="4">
    <oc r="AB20">
      <v>0</v>
    </oc>
    <nc r="AB20"/>
  </rcc>
  <rcc rId="17676" sId="14" numFmtId="4">
    <oc r="AC20">
      <v>0</v>
    </oc>
    <nc r="AC20"/>
  </rcc>
  <rcc rId="17677" sId="14" numFmtId="4">
    <oc r="AD20">
      <v>0</v>
    </oc>
    <nc r="AD20"/>
  </rcc>
  <rcc rId="17678" sId="14" numFmtId="4">
    <oc r="AE20">
      <v>0</v>
    </oc>
    <nc r="AE20"/>
  </rcc>
  <rcc rId="17679" sId="14" numFmtId="4">
    <oc r="AF20">
      <v>161975</v>
    </oc>
    <nc r="AF20"/>
  </rcc>
  <rcc rId="17680" sId="14" numFmtId="4">
    <oc r="AG20">
      <v>0</v>
    </oc>
    <nc r="AG20"/>
  </rcc>
  <rcc rId="17681" sId="14">
    <oc r="C21" t="inlineStr">
      <is>
        <t>бюджет города Когалыма</t>
      </is>
    </oc>
    <nc r="C21"/>
  </rcc>
  <rcc rId="17682" sId="14">
    <oc r="D21">
      <f>SUM(J21,L21,N21,P21,R21,T21,V21,X21,Z21,AB21,AD21,AF21)</f>
    </oc>
    <nc r="D21"/>
  </rcc>
  <rcc rId="17683" sId="14">
    <oc r="E21">
      <f>J21</f>
    </oc>
    <nc r="E21"/>
  </rcc>
  <rcc rId="17684" sId="14">
    <oc r="F21">
      <f>G21</f>
    </oc>
    <nc r="F21"/>
  </rcc>
  <rcc rId="17685" sId="14">
    <oc r="G21">
      <f>SUM(K21,M21,O21,Q21,S21,U21,W21,Y21,AA21,AC21,AE21,AG21)</f>
    </oc>
    <nc r="G21"/>
  </rcc>
  <rcc rId="17686" sId="14">
    <oc r="H21">
      <f>IFERROR(G21/D21*100,0)</f>
    </oc>
    <nc r="H21"/>
  </rcc>
  <rcc rId="17687" sId="14">
    <oc r="I21">
      <f>IFERROR(G21/E21*100,0)</f>
    </oc>
    <nc r="I21"/>
  </rcc>
  <rcc rId="17688" sId="14" numFmtId="4">
    <oc r="J21">
      <v>0</v>
    </oc>
    <nc r="J21"/>
  </rcc>
  <rcc rId="17689" sId="14" numFmtId="4">
    <oc r="K21">
      <v>0</v>
    </oc>
    <nc r="K21"/>
  </rcc>
  <rcc rId="17690" sId="14" numFmtId="4">
    <oc r="L21">
      <v>0</v>
    </oc>
    <nc r="L21"/>
  </rcc>
  <rcc rId="17691" sId="14" numFmtId="4">
    <oc r="M21">
      <v>0</v>
    </oc>
    <nc r="M21"/>
  </rcc>
  <rcc rId="17692" sId="14" numFmtId="4">
    <oc r="N21">
      <v>0</v>
    </oc>
    <nc r="N21"/>
  </rcc>
  <rcc rId="17693" sId="14" numFmtId="4">
    <oc r="O21">
      <v>0</v>
    </oc>
    <nc r="O21"/>
  </rcc>
  <rcc rId="17694" sId="14" numFmtId="4">
    <oc r="P21">
      <v>0</v>
    </oc>
    <nc r="P21"/>
  </rcc>
  <rcc rId="17695" sId="14" numFmtId="4">
    <oc r="Q21">
      <v>0</v>
    </oc>
    <nc r="Q21"/>
  </rcc>
  <rcc rId="17696" sId="14" numFmtId="4">
    <oc r="R21">
      <v>0</v>
    </oc>
    <nc r="R21"/>
  </rcc>
  <rcc rId="17697" sId="14" numFmtId="4">
    <oc r="S21">
      <v>0</v>
    </oc>
    <nc r="S21"/>
  </rcc>
  <rcc rId="17698" sId="14" numFmtId="4">
    <oc r="T21">
      <v>0</v>
    </oc>
    <nc r="T21"/>
  </rcc>
  <rcc rId="17699" sId="14" numFmtId="4">
    <oc r="U21">
      <v>0</v>
    </oc>
    <nc r="U21"/>
  </rcc>
  <rcc rId="17700" sId="14" numFmtId="4">
    <oc r="V21">
      <v>0</v>
    </oc>
    <nc r="V21"/>
  </rcc>
  <rcc rId="17701" sId="14" numFmtId="4">
    <oc r="W21">
      <v>0</v>
    </oc>
    <nc r="W21"/>
  </rcc>
  <rcc rId="17702" sId="14" numFmtId="4">
    <oc r="X21">
      <v>0</v>
    </oc>
    <nc r="X21"/>
  </rcc>
  <rcc rId="17703" sId="14" numFmtId="4">
    <oc r="Y21">
      <v>0</v>
    </oc>
    <nc r="Y21"/>
  </rcc>
  <rcc rId="17704" sId="14" numFmtId="4">
    <oc r="Z21">
      <v>0</v>
    </oc>
    <nc r="Z21"/>
  </rcc>
  <rcc rId="17705" sId="14" numFmtId="4">
    <oc r="AA21">
      <v>0</v>
    </oc>
    <nc r="AA21"/>
  </rcc>
  <rcc rId="17706" sId="14" numFmtId="4">
    <oc r="AB21">
      <v>0</v>
    </oc>
    <nc r="AB21"/>
  </rcc>
  <rcc rId="17707" sId="14" numFmtId="4">
    <oc r="AC21">
      <v>0</v>
    </oc>
    <nc r="AC21"/>
  </rcc>
  <rcc rId="17708" sId="14" numFmtId="4">
    <oc r="AD21">
      <v>0</v>
    </oc>
    <nc r="AD21"/>
  </rcc>
  <rcc rId="17709" sId="14" numFmtId="4">
    <oc r="AE21">
      <v>0</v>
    </oc>
    <nc r="AE21"/>
  </rcc>
  <rcc rId="17710" sId="14" numFmtId="4">
    <oc r="AF21">
      <v>24436.2</v>
    </oc>
    <nc r="AF21"/>
  </rcc>
  <rcc rId="17711" sId="14" numFmtId="4">
    <oc r="AG21">
      <v>0</v>
    </oc>
    <nc r="AG21"/>
  </rcc>
  <rcc rId="17712" sId="14">
    <oc r="A22" t="inlineStr">
      <is>
        <t xml:space="preserve"> 2.1</t>
      </is>
    </oc>
    <nc r="A22"/>
  </rcc>
  <rcc rId="17713" sId="14">
    <oc r="B22" t="inlineStr">
      <is>
        <t>Комплекс процессных мероприятий «Организация дорожной деятельности в отношении автомобильных дорог местного значения в границах города Когалыма», в том числе:</t>
      </is>
    </oc>
    <nc r="B22"/>
  </rcc>
  <rcc rId="17714" sId="14">
    <oc r="C22" t="inlineStr">
      <is>
        <t>Всего</t>
      </is>
    </oc>
    <nc r="C22"/>
  </rcc>
  <rcc rId="17715" sId="14">
    <oc r="D22">
      <f>D24+D23+D25</f>
    </oc>
    <nc r="D22"/>
  </rcc>
  <rcc rId="17716" sId="14">
    <oc r="E22">
      <f>E24+E23+E25</f>
    </oc>
    <nc r="E22"/>
  </rcc>
  <rcc rId="17717" sId="14">
    <oc r="F22">
      <f>F24+F23+F25</f>
    </oc>
    <nc r="F22"/>
  </rcc>
  <rcc rId="17718" sId="14">
    <oc r="G22">
      <f>G24+G23+G25</f>
    </oc>
    <nc r="G22"/>
  </rcc>
  <rcc rId="17719" sId="14">
    <oc r="H22">
      <f>IFERROR(G22/D22*100,0)</f>
    </oc>
    <nc r="H22"/>
  </rcc>
  <rcc rId="17720" sId="14">
    <oc r="I22">
      <f>IFERROR(G22/E22*100,0)</f>
    </oc>
    <nc r="I22"/>
  </rcc>
  <rcc rId="17721" sId="14">
    <oc r="J22">
      <f>J24+J23+J25</f>
    </oc>
    <nc r="J22"/>
  </rcc>
  <rcc rId="17722" sId="14">
    <oc r="K22">
      <f>K24+K23+K25</f>
    </oc>
    <nc r="K22"/>
  </rcc>
  <rcc rId="17723" sId="14">
    <oc r="L22">
      <f>L24+L23+L25</f>
    </oc>
    <nc r="L22"/>
  </rcc>
  <rcc rId="17724" sId="14">
    <oc r="M22">
      <f>M24+M23+M25</f>
    </oc>
    <nc r="M22"/>
  </rcc>
  <rcc rId="17725" sId="14">
    <oc r="N22">
      <f>N24+N23+N25</f>
    </oc>
    <nc r="N22"/>
  </rcc>
  <rcc rId="17726" sId="14">
    <oc r="O22">
      <f>O24+O23+O25</f>
    </oc>
    <nc r="O22"/>
  </rcc>
  <rcc rId="17727" sId="14">
    <oc r="P22">
      <f>P24+P23+P25</f>
    </oc>
    <nc r="P22"/>
  </rcc>
  <rcc rId="17728" sId="14">
    <oc r="Q22">
      <f>Q24+Q23+Q25</f>
    </oc>
    <nc r="Q22"/>
  </rcc>
  <rcc rId="17729" sId="14">
    <oc r="R22">
      <f>R24+R23+R25</f>
    </oc>
    <nc r="R22"/>
  </rcc>
  <rcc rId="17730" sId="14">
    <oc r="S22">
      <f>S24+S23+S25</f>
    </oc>
    <nc r="S22"/>
  </rcc>
  <rcc rId="17731" sId="14">
    <oc r="T22">
      <f>T24+T23+T25</f>
    </oc>
    <nc r="T22"/>
  </rcc>
  <rcc rId="17732" sId="14">
    <oc r="U22">
      <f>U24+U23+U25</f>
    </oc>
    <nc r="U22"/>
  </rcc>
  <rcc rId="17733" sId="14">
    <oc r="V22">
      <f>V24+V23+V25</f>
    </oc>
    <nc r="V22"/>
  </rcc>
  <rcc rId="17734" sId="14">
    <oc r="W22">
      <f>W24+W23+W25</f>
    </oc>
    <nc r="W22"/>
  </rcc>
  <rcc rId="17735" sId="14">
    <oc r="X22">
      <f>X24+X23+X25</f>
    </oc>
    <nc r="X22"/>
  </rcc>
  <rcc rId="17736" sId="14">
    <oc r="Y22">
      <f>Y24+Y23+Y25</f>
    </oc>
    <nc r="Y22"/>
  </rcc>
  <rcc rId="17737" sId="14">
    <oc r="Z22">
      <f>Z24+Z23+Z25</f>
    </oc>
    <nc r="Z22"/>
  </rcc>
  <rcc rId="17738" sId="14">
    <oc r="AA22">
      <f>AA24+AA23+AA25</f>
    </oc>
    <nc r="AA22"/>
  </rcc>
  <rcc rId="17739" sId="14">
    <oc r="AB22">
      <f>AB24+AB23+AB25</f>
    </oc>
    <nc r="AB22"/>
  </rcc>
  <rcc rId="17740" sId="14">
    <oc r="AC22">
      <f>AC24+AC23+AC25</f>
    </oc>
    <nc r="AC22"/>
  </rcc>
  <rcc rId="17741" sId="14">
    <oc r="AD22">
      <f>AD24+AD23+AD25</f>
    </oc>
    <nc r="AD22"/>
  </rcc>
  <rcc rId="17742" sId="14">
    <oc r="AE22">
      <f>AE24+AE23+AE25</f>
    </oc>
    <nc r="AE22"/>
  </rcc>
  <rcc rId="17743" sId="14">
    <oc r="AF22">
      <f>AF24+AF23+AF25</f>
    </oc>
    <nc r="AF22"/>
  </rcc>
  <rcc rId="17744" sId="14">
    <oc r="AG22">
      <f>AG24+AG23+AG25</f>
    </oc>
    <nc r="AG22"/>
  </rcc>
  <rcc rId="17745" sId="14">
    <oc r="C23" t="inlineStr">
      <is>
        <t>бюджет автономного округа</t>
      </is>
    </oc>
    <nc r="C23"/>
  </rcc>
  <rcc rId="17746" sId="14">
    <oc r="D23">
      <f>SUM(J23,L23,N23,P23,R23,T23,V23,X23,Z23,AB23,AD23,AF23)</f>
    </oc>
    <nc r="D23"/>
  </rcc>
  <rcc rId="17747" sId="14">
    <oc r="E23">
      <f>J23</f>
    </oc>
    <nc r="E23"/>
  </rcc>
  <rcc rId="17748" sId="14">
    <oc r="F23">
      <f>G23</f>
    </oc>
    <nc r="F23"/>
  </rcc>
  <rcc rId="17749" sId="14">
    <oc r="G23">
      <f>SUM(K23,M23,O23,Q23,S23,U23,W23,Y23,AA23,AC23,AE23,AG23)</f>
    </oc>
    <nc r="G23"/>
  </rcc>
  <rcc rId="17750" sId="14">
    <oc r="H23">
      <f>IFERROR(G23/D23*100,0)</f>
    </oc>
    <nc r="H23"/>
  </rcc>
  <rcc rId="17751" sId="14">
    <oc r="I23">
      <f>IFERROR(G23/E23*100,0)</f>
    </oc>
    <nc r="I23"/>
  </rcc>
  <rcc rId="17752" sId="14">
    <oc r="J23">
      <f>J39</f>
    </oc>
    <nc r="J23"/>
  </rcc>
  <rcc rId="17753" sId="14">
    <oc r="K23">
      <f>K39</f>
    </oc>
    <nc r="K23"/>
  </rcc>
  <rcc rId="17754" sId="14">
    <oc r="L23">
      <f>L39</f>
    </oc>
    <nc r="L23"/>
  </rcc>
  <rcc rId="17755" sId="14">
    <oc r="M23">
      <f>M39</f>
    </oc>
    <nc r="M23"/>
  </rcc>
  <rcc rId="17756" sId="14">
    <oc r="N23">
      <f>N39</f>
    </oc>
    <nc r="N23"/>
  </rcc>
  <rcc rId="17757" sId="14">
    <oc r="O23">
      <f>O39</f>
    </oc>
    <nc r="O23"/>
  </rcc>
  <rcc rId="17758" sId="14">
    <oc r="P23">
      <f>P39</f>
    </oc>
    <nc r="P23"/>
  </rcc>
  <rcc rId="17759" sId="14">
    <oc r="Q23">
      <f>Q39</f>
    </oc>
    <nc r="Q23"/>
  </rcc>
  <rcc rId="17760" sId="14">
    <oc r="R23">
      <f>R39</f>
    </oc>
    <nc r="R23"/>
  </rcc>
  <rcc rId="17761" sId="14">
    <oc r="S23">
      <f>S39</f>
    </oc>
    <nc r="S23"/>
  </rcc>
  <rcc rId="17762" sId="14">
    <oc r="T23">
      <f>T39</f>
    </oc>
    <nc r="T23"/>
  </rcc>
  <rcc rId="17763" sId="14">
    <oc r="U23">
      <f>U39</f>
    </oc>
    <nc r="U23"/>
  </rcc>
  <rcc rId="17764" sId="14">
    <oc r="V23">
      <f>V39</f>
    </oc>
    <nc r="V23"/>
  </rcc>
  <rcc rId="17765" sId="14">
    <oc r="W23">
      <f>W39</f>
    </oc>
    <nc r="W23"/>
  </rcc>
  <rcc rId="17766" sId="14">
    <oc r="X23">
      <f>X39</f>
    </oc>
    <nc r="X23"/>
  </rcc>
  <rcc rId="17767" sId="14">
    <oc r="Y23">
      <f>Y39</f>
    </oc>
    <nc r="Y23"/>
  </rcc>
  <rcc rId="17768" sId="14">
    <oc r="Z23">
      <f>Z39</f>
    </oc>
    <nc r="Z23"/>
  </rcc>
  <rcc rId="17769" sId="14">
    <oc r="AA23">
      <f>AA39</f>
    </oc>
    <nc r="AA23"/>
  </rcc>
  <rcc rId="17770" sId="14">
    <oc r="AB23">
      <f>AB39</f>
    </oc>
    <nc r="AB23"/>
  </rcc>
  <rcc rId="17771" sId="14">
    <oc r="AC23">
      <f>AC39</f>
    </oc>
    <nc r="AC23"/>
  </rcc>
  <rcc rId="17772" sId="14">
    <oc r="AD23">
      <f>AD39</f>
    </oc>
    <nc r="AD23"/>
  </rcc>
  <rcc rId="17773" sId="14">
    <oc r="AE23">
      <f>AE39</f>
    </oc>
    <nc r="AE23"/>
  </rcc>
  <rcc rId="17774" sId="14">
    <oc r="AF23">
      <f>AF39</f>
    </oc>
    <nc r="AF23"/>
  </rcc>
  <rcc rId="17775" sId="14">
    <oc r="AG23">
      <f>AG39</f>
    </oc>
    <nc r="AG23"/>
  </rcc>
  <rcc rId="17776" sId="14">
    <oc r="C24" t="inlineStr">
      <is>
        <t>бюджет города Когалыма</t>
      </is>
    </oc>
    <nc r="C24"/>
  </rcc>
  <rcc rId="17777" sId="14">
    <oc r="D24">
      <f>SUM(J24,L24,N24,P24,R24,T24,V24,X24,Z24,AB24,AD24,AF24)</f>
    </oc>
    <nc r="D24"/>
  </rcc>
  <rcc rId="17778" sId="14">
    <oc r="E24">
      <f>J24</f>
    </oc>
    <nc r="E24"/>
  </rcc>
  <rcc rId="17779" sId="14">
    <oc r="F24">
      <f>G24</f>
    </oc>
    <nc r="F24"/>
  </rcc>
  <rcc rId="17780" sId="14">
    <oc r="G24">
      <f>SUM(K24,M24,O24,Q24,S24,U24,W24,Y24,AA24,AC24,AE24,AG24)</f>
    </oc>
    <nc r="G24"/>
  </rcc>
  <rcc rId="17781" sId="14">
    <oc r="H24">
      <f>IFERROR(G24/D24*100,0)</f>
    </oc>
    <nc r="H24"/>
  </rcc>
  <rcc rId="17782" sId="14">
    <oc r="I24">
      <f>IFERROR(G24/E24*100,0)</f>
    </oc>
    <nc r="I24"/>
  </rcc>
  <rcc rId="17783" sId="14">
    <oc r="J24">
      <f>J27+J31+J34+J37+J40</f>
    </oc>
    <nc r="J24"/>
  </rcc>
  <rcc rId="17784" sId="14">
    <oc r="K24">
      <f>K27+K31+K34+K37+K40</f>
    </oc>
    <nc r="K24"/>
  </rcc>
  <rcc rId="17785" sId="14">
    <oc r="L24">
      <f>L27+L31+L34+L37+L40</f>
    </oc>
    <nc r="L24"/>
  </rcc>
  <rcc rId="17786" sId="14">
    <oc r="M24">
      <f>M27+M31+M34+M37+M40</f>
    </oc>
    <nc r="M24"/>
  </rcc>
  <rcc rId="17787" sId="14">
    <oc r="N24">
      <f>N27+N31+N34+N37+N40</f>
    </oc>
    <nc r="N24"/>
  </rcc>
  <rcc rId="17788" sId="14">
    <oc r="O24">
      <f>O27+O31+O34+O37+O40</f>
    </oc>
    <nc r="O24"/>
  </rcc>
  <rcc rId="17789" sId="14">
    <oc r="P24">
      <f>P27+P31+P34+P37+P40</f>
    </oc>
    <nc r="P24"/>
  </rcc>
  <rcc rId="17790" sId="14">
    <oc r="Q24">
      <f>Q27+Q31+Q34+Q37+Q40</f>
    </oc>
    <nc r="Q24"/>
  </rcc>
  <rcc rId="17791" sId="14">
    <oc r="R24">
      <f>R27+R31+R34+R37+R40</f>
    </oc>
    <nc r="R24"/>
  </rcc>
  <rcc rId="17792" sId="14">
    <oc r="S24">
      <f>S27+S31+S34+S37+S40</f>
    </oc>
    <nc r="S24"/>
  </rcc>
  <rcc rId="17793" sId="14">
    <oc r="T24">
      <f>T27+T31+T34+T37+T40</f>
    </oc>
    <nc r="T24"/>
  </rcc>
  <rcc rId="17794" sId="14">
    <oc r="U24">
      <f>U27+U31+U34+U37+U40</f>
    </oc>
    <nc r="U24"/>
  </rcc>
  <rcc rId="17795" sId="14">
    <oc r="V24">
      <f>V27+V31+V34+V37+V40</f>
    </oc>
    <nc r="V24"/>
  </rcc>
  <rcc rId="17796" sId="14">
    <oc r="W24">
      <f>W27+W31+W34+W37+W40</f>
    </oc>
    <nc r="W24"/>
  </rcc>
  <rcc rId="17797" sId="14">
    <oc r="X24">
      <f>X27+X31+X34+X37+X40</f>
    </oc>
    <nc r="X24"/>
  </rcc>
  <rcc rId="17798" sId="14">
    <oc r="Y24">
      <f>Y27+Y31+Y34+Y37+Y40</f>
    </oc>
    <nc r="Y24"/>
  </rcc>
  <rcc rId="17799" sId="14">
    <oc r="Z24">
      <f>Z27+Z31+Z34+Z37+Z40</f>
    </oc>
    <nc r="Z24"/>
  </rcc>
  <rcc rId="17800" sId="14">
    <oc r="AA24">
      <f>AA27+AA31+AA34+AA37+AA40</f>
    </oc>
    <nc r="AA24"/>
  </rcc>
  <rcc rId="17801" sId="14">
    <oc r="AB24">
      <f>AB27+AB31+AB34+AB37+AB40</f>
    </oc>
    <nc r="AB24"/>
  </rcc>
  <rcc rId="17802" sId="14">
    <oc r="AC24">
      <f>AC27+AC31+AC34+AC37+AC40</f>
    </oc>
    <nc r="AC24"/>
  </rcc>
  <rcc rId="17803" sId="14">
    <oc r="AD24">
      <f>AD27+AD31+AD34+AD37+AD40</f>
    </oc>
    <nc r="AD24"/>
  </rcc>
  <rcc rId="17804" sId="14">
    <oc r="AE24">
      <f>AE27+AE31+AE34+AE37+AE40</f>
    </oc>
    <nc r="AE24"/>
  </rcc>
  <rcc rId="17805" sId="14">
    <oc r="AF24">
      <f>AF27+AF31+AF34+AF37+AF40</f>
    </oc>
    <nc r="AF24"/>
  </rcc>
  <rcc rId="17806" sId="14">
    <oc r="AG24">
      <f>AG27+AG31+AG34+AG37+AG40</f>
    </oc>
    <nc r="AG24"/>
  </rcc>
  <rcc rId="17807" sId="14">
    <oc r="C25" t="inlineStr">
      <is>
        <t>внебюджетные источники</t>
      </is>
    </oc>
    <nc r="C25"/>
  </rcc>
  <rcc rId="17808" sId="14">
    <oc r="D25">
      <f>SUM(J25,L25,N25,P25,R25,T25,V25,X25,Z25,AB25,AD25,AF25)</f>
    </oc>
    <nc r="D25"/>
  </rcc>
  <rcc rId="17809" sId="14">
    <oc r="E25">
      <f>J25</f>
    </oc>
    <nc r="E25"/>
  </rcc>
  <rcc rId="17810" sId="14">
    <oc r="F25">
      <f>G25</f>
    </oc>
    <nc r="F25"/>
  </rcc>
  <rcc rId="17811" sId="14">
    <oc r="G25">
      <f>SUM(K25,M25,O25,Q25,S25,U25,W25,Y25,AA25,AC25,AE25,AG25)</f>
    </oc>
    <nc r="G25"/>
  </rcc>
  <rcc rId="17812" sId="14">
    <oc r="H25">
      <f>IFERROR(G25/D25*100,0)</f>
    </oc>
    <nc r="H25"/>
  </rcc>
  <rcc rId="17813" sId="14">
    <oc r="I25">
      <f>IFERROR(G25/E25*100,0)</f>
    </oc>
    <nc r="I25"/>
  </rcc>
  <rcc rId="17814" sId="14">
    <oc r="J25">
      <f>J28</f>
    </oc>
    <nc r="J25"/>
  </rcc>
  <rcc rId="17815" sId="14">
    <oc r="K25">
      <f>K28</f>
    </oc>
    <nc r="K25"/>
  </rcc>
  <rcc rId="17816" sId="14">
    <oc r="L25">
      <f>L28</f>
    </oc>
    <nc r="L25"/>
  </rcc>
  <rcc rId="17817" sId="14">
    <oc r="M25">
      <f>M28</f>
    </oc>
    <nc r="M25"/>
  </rcc>
  <rcc rId="17818" sId="14">
    <oc r="N25">
      <f>N28</f>
    </oc>
    <nc r="N25"/>
  </rcc>
  <rcc rId="17819" sId="14">
    <oc r="O25">
      <f>O28</f>
    </oc>
    <nc r="O25"/>
  </rcc>
  <rcc rId="17820" sId="14">
    <oc r="P25">
      <f>P28</f>
    </oc>
    <nc r="P25"/>
  </rcc>
  <rcc rId="17821" sId="14">
    <oc r="Q25">
      <f>Q28</f>
    </oc>
    <nc r="Q25"/>
  </rcc>
  <rcc rId="17822" sId="14">
    <oc r="R25">
      <f>R28</f>
    </oc>
    <nc r="R25"/>
  </rcc>
  <rcc rId="17823" sId="14">
    <oc r="S25">
      <f>S28</f>
    </oc>
    <nc r="S25"/>
  </rcc>
  <rcc rId="17824" sId="14">
    <oc r="T25">
      <f>T28</f>
    </oc>
    <nc r="T25"/>
  </rcc>
  <rcc rId="17825" sId="14">
    <oc r="U25">
      <f>U28</f>
    </oc>
    <nc r="U25"/>
  </rcc>
  <rcc rId="17826" sId="14">
    <oc r="V25">
      <f>V28</f>
    </oc>
    <nc r="V25"/>
  </rcc>
  <rcc rId="17827" sId="14">
    <oc r="W25">
      <f>W28</f>
    </oc>
    <nc r="W25"/>
  </rcc>
  <rcc rId="17828" sId="14">
    <oc r="X25">
      <f>X28</f>
    </oc>
    <nc r="X25"/>
  </rcc>
  <rcc rId="17829" sId="14">
    <oc r="Y25">
      <f>Y28</f>
    </oc>
    <nc r="Y25"/>
  </rcc>
  <rcc rId="17830" sId="14">
    <oc r="Z25">
      <f>Z28</f>
    </oc>
    <nc r="Z25"/>
  </rcc>
  <rcc rId="17831" sId="14">
    <oc r="AA25">
      <f>AA28</f>
    </oc>
    <nc r="AA25"/>
  </rcc>
  <rcc rId="17832" sId="14">
    <oc r="AB25">
      <f>AB28</f>
    </oc>
    <nc r="AB25"/>
  </rcc>
  <rcc rId="17833" sId="14">
    <oc r="AC25">
      <f>AC28</f>
    </oc>
    <nc r="AC25"/>
  </rcc>
  <rcc rId="17834" sId="14">
    <oc r="AD25">
      <f>AD28</f>
    </oc>
    <nc r="AD25"/>
  </rcc>
  <rcc rId="17835" sId="14">
    <oc r="AE25">
      <f>AE28</f>
    </oc>
    <nc r="AE25"/>
  </rcc>
  <rcc rId="17836" sId="14">
    <oc r="AF25">
      <f>AF28</f>
    </oc>
    <nc r="AF25"/>
  </rcc>
  <rcc rId="17837" sId="14">
    <oc r="AG25">
      <f>AG28</f>
    </oc>
    <nc r="AG25"/>
  </rcc>
  <rcc rId="17838" sId="14">
    <oc r="A26" t="inlineStr">
      <is>
        <t xml:space="preserve"> 2.1.1</t>
      </is>
    </oc>
    <nc r="A26"/>
  </rcc>
  <rcc rId="17839" sId="14">
    <oc r="B26" t="inlineStr">
      <is>
        <t>Обеспечение текущего содержания автомобильных дорог местного значения в рамках муниципального задания</t>
      </is>
    </oc>
    <nc r="B26"/>
  </rcc>
  <rcc rId="17840" sId="14">
    <oc r="C26" t="inlineStr">
      <is>
        <t>Всего</t>
      </is>
    </oc>
    <nc r="C26"/>
  </rcc>
  <rcc rId="17841" sId="14">
    <oc r="D26">
      <f>D28+D27</f>
    </oc>
    <nc r="D26"/>
  </rcc>
  <rcc rId="17842" sId="14">
    <oc r="E26">
      <f>E28+E27</f>
    </oc>
    <nc r="E26"/>
  </rcc>
  <rcc rId="17843" sId="14">
    <oc r="F26">
      <f>F28+F27</f>
    </oc>
    <nc r="F26"/>
  </rcc>
  <rcc rId="17844" sId="14">
    <oc r="G26">
      <f>G28+G27</f>
    </oc>
    <nc r="G26"/>
  </rcc>
  <rcc rId="17845" sId="14">
    <oc r="H26">
      <f>IFERROR(G26/D26*100,0)</f>
    </oc>
    <nc r="H26"/>
  </rcc>
  <rcc rId="17846" sId="14">
    <oc r="I26">
      <f>IFERROR(G26/E26*100,0)</f>
    </oc>
    <nc r="I26"/>
  </rcc>
  <rcc rId="17847" sId="14">
    <oc r="J26">
      <f>J28+J27</f>
    </oc>
    <nc r="J26"/>
  </rcc>
  <rcc rId="17848" sId="14">
    <oc r="K26">
      <f>K28+K27</f>
    </oc>
    <nc r="K26"/>
  </rcc>
  <rcc rId="17849" sId="14">
    <oc r="L26">
      <f>L28+L27</f>
    </oc>
    <nc r="L26"/>
  </rcc>
  <rcc rId="17850" sId="14">
    <oc r="M26">
      <f>M28+M27</f>
    </oc>
    <nc r="M26"/>
  </rcc>
  <rcc rId="17851" sId="14">
    <oc r="N26">
      <f>N28+N27</f>
    </oc>
    <nc r="N26"/>
  </rcc>
  <rcc rId="17852" sId="14">
    <oc r="O26">
      <f>O28+O27</f>
    </oc>
    <nc r="O26"/>
  </rcc>
  <rcc rId="17853" sId="14">
    <oc r="P26">
      <f>P28+P27</f>
    </oc>
    <nc r="P26"/>
  </rcc>
  <rcc rId="17854" sId="14">
    <oc r="Q26">
      <f>Q28+Q27</f>
    </oc>
    <nc r="Q26"/>
  </rcc>
  <rcc rId="17855" sId="14">
    <oc r="R26">
      <f>R28+R27</f>
    </oc>
    <nc r="R26"/>
  </rcc>
  <rcc rId="17856" sId="14">
    <oc r="S26">
      <f>S28+S27</f>
    </oc>
    <nc r="S26"/>
  </rcc>
  <rcc rId="17857" sId="14">
    <oc r="T26">
      <f>T28+T27</f>
    </oc>
    <nc r="T26"/>
  </rcc>
  <rcc rId="17858" sId="14">
    <oc r="U26">
      <f>U28+U27</f>
    </oc>
    <nc r="U26"/>
  </rcc>
  <rcc rId="17859" sId="14">
    <oc r="V26">
      <f>V28+V27</f>
    </oc>
    <nc r="V26"/>
  </rcc>
  <rcc rId="17860" sId="14">
    <oc r="W26">
      <f>W28+W27</f>
    </oc>
    <nc r="W26"/>
  </rcc>
  <rcc rId="17861" sId="14">
    <oc r="X26">
      <f>X28+X27</f>
    </oc>
    <nc r="X26"/>
  </rcc>
  <rcc rId="17862" sId="14">
    <oc r="Y26">
      <f>Y28+Y27</f>
    </oc>
    <nc r="Y26"/>
  </rcc>
  <rcc rId="17863" sId="14">
    <oc r="Z26">
      <f>Z28+Z27</f>
    </oc>
    <nc r="Z26"/>
  </rcc>
  <rcc rId="17864" sId="14">
    <oc r="AA26">
      <f>AA28+AA27</f>
    </oc>
    <nc r="AA26"/>
  </rcc>
  <rcc rId="17865" sId="14">
    <oc r="AB26">
      <f>AB28+AB27</f>
    </oc>
    <nc r="AB26"/>
  </rcc>
  <rcc rId="17866" sId="14">
    <oc r="AC26">
      <f>AC28+AC27</f>
    </oc>
    <nc r="AC26"/>
  </rcc>
  <rcc rId="17867" sId="14">
    <oc r="AD26">
      <f>AD28+AD27</f>
    </oc>
    <nc r="AD26"/>
  </rcc>
  <rcc rId="17868" sId="14">
    <oc r="AE26">
      <f>AE28+AE27</f>
    </oc>
    <nc r="AE26"/>
  </rcc>
  <rcc rId="17869" sId="14">
    <oc r="AF26">
      <f>AF28+AF27</f>
    </oc>
    <nc r="AF26"/>
  </rcc>
  <rcc rId="17870" sId="14">
    <oc r="AG26">
      <f>AG28+AG27</f>
    </oc>
    <nc r="AG26"/>
  </rcc>
  <rcc rId="17871" sId="14">
    <oc r="C27" t="inlineStr">
      <is>
        <t>бюджет города Когалыма</t>
      </is>
    </oc>
    <nc r="C27"/>
  </rcc>
  <rcc rId="17872" sId="14">
    <oc r="D27">
      <f>SUM(J27,L27,N27,P27,R27,T27,V27,X27,Z27,AB27,AD27,AF27)</f>
    </oc>
    <nc r="D27"/>
  </rcc>
  <rcc rId="17873" sId="14">
    <oc r="E27">
      <f>J27</f>
    </oc>
    <nc r="E27"/>
  </rcc>
  <rcc rId="17874" sId="14">
    <oc r="F27">
      <f>G27</f>
    </oc>
    <nc r="F27"/>
  </rcc>
  <rcc rId="17875" sId="14">
    <oc r="G27">
      <f>SUM(K27,M27,O27,Q27,S27,U27,W27,Y27,AA27,AC27,AE27,AG27)</f>
    </oc>
    <nc r="G27"/>
  </rcc>
  <rcc rId="17876" sId="14">
    <oc r="H27">
      <f>IFERROR(G27/D27*100,0)</f>
    </oc>
    <nc r="H27"/>
  </rcc>
  <rcc rId="17877" sId="14">
    <oc r="I27">
      <f>IFERROR(G27/E27*100,0)</f>
    </oc>
    <nc r="I27"/>
  </rcc>
  <rcc rId="17878" sId="14" numFmtId="4">
    <oc r="J27">
      <v>26248.743999999999</v>
    </oc>
    <nc r="J27"/>
  </rcc>
  <rcc rId="17879" sId="14" numFmtId="4">
    <oc r="K27">
      <v>0</v>
    </oc>
    <nc r="K27"/>
  </rcc>
  <rcc rId="17880" sId="14" numFmtId="4">
    <oc r="L27">
      <v>29440.957999999999</v>
    </oc>
    <nc r="L27"/>
  </rcc>
  <rcc rId="17881" sId="14" numFmtId="4">
    <oc r="M27">
      <v>0</v>
    </oc>
    <nc r="M27"/>
  </rcc>
  <rcc rId="17882" sId="14" numFmtId="4">
    <oc r="N27">
      <v>26449.102999999999</v>
    </oc>
    <nc r="N27"/>
  </rcc>
  <rcc rId="17883" sId="14" numFmtId="4">
    <oc r="O27">
      <v>0</v>
    </oc>
    <nc r="O27"/>
  </rcc>
  <rcc rId="17884" sId="14" numFmtId="4">
    <oc r="P27">
      <v>28509.95</v>
    </oc>
    <nc r="P27"/>
  </rcc>
  <rcc rId="17885" sId="14" numFmtId="4">
    <oc r="Q27">
      <v>0</v>
    </oc>
    <nc r="Q27"/>
  </rcc>
  <rcc rId="17886" sId="14" numFmtId="4">
    <oc r="R27">
      <v>19803.355</v>
    </oc>
    <nc r="R27"/>
  </rcc>
  <rcc rId="17887" sId="14" numFmtId="4">
    <oc r="S27">
      <v>0</v>
    </oc>
    <nc r="S27"/>
  </rcc>
  <rcc rId="17888" sId="14" numFmtId="4">
    <oc r="T27">
      <v>18318.731</v>
    </oc>
    <nc r="T27"/>
  </rcc>
  <rcc rId="17889" sId="14" numFmtId="4">
    <oc r="U27">
      <v>0</v>
    </oc>
    <nc r="U27"/>
  </rcc>
  <rcc rId="17890" sId="14" numFmtId="4">
    <oc r="V27">
      <v>17405.826000000001</v>
    </oc>
    <nc r="V27"/>
  </rcc>
  <rcc rId="17891" sId="14" numFmtId="4">
    <oc r="W27">
      <v>0</v>
    </oc>
    <nc r="W27"/>
  </rcc>
  <rcc rId="17892" sId="14" numFmtId="4">
    <oc r="X27">
      <v>13016.838</v>
    </oc>
    <nc r="X27"/>
  </rcc>
  <rcc rId="17893" sId="14" numFmtId="4">
    <oc r="Y27">
      <v>0</v>
    </oc>
    <nc r="Y27"/>
  </rcc>
  <rcc rId="17894" sId="14" numFmtId="4">
    <oc r="Z27">
      <v>12204.201999999999</v>
    </oc>
    <nc r="Z27"/>
  </rcc>
  <rcc rId="17895" sId="14" numFmtId="4">
    <oc r="AA27">
      <v>0</v>
    </oc>
    <nc r="AA27"/>
  </rcc>
  <rcc rId="17896" sId="14" numFmtId="4">
    <oc r="AB27">
      <v>10803.147999999999</v>
    </oc>
    <nc r="AB27"/>
  </rcc>
  <rcc rId="17897" sId="14" numFmtId="4">
    <oc r="AC27">
      <v>0</v>
    </oc>
    <nc r="AC27"/>
  </rcc>
  <rcc rId="17898" sId="14" numFmtId="4">
    <oc r="AD27">
      <v>11195.325000000001</v>
    </oc>
    <nc r="AD27"/>
  </rcc>
  <rcc rId="17899" sId="14" numFmtId="4">
    <oc r="AE27">
      <v>0</v>
    </oc>
    <nc r="AE27"/>
  </rcc>
  <rcc rId="17900" sId="14" numFmtId="4">
    <oc r="AF27">
      <v>9431.82</v>
    </oc>
    <nc r="AF27"/>
  </rcc>
  <rcc rId="17901" sId="14" numFmtId="4">
    <oc r="AG27">
      <v>0</v>
    </oc>
    <nc r="AG27"/>
  </rcc>
  <rcc rId="17902" sId="14">
    <oc r="C28" t="inlineStr">
      <is>
        <t>внебюджетные источники</t>
      </is>
    </oc>
    <nc r="C28"/>
  </rcc>
  <rcc rId="17903" sId="14">
    <oc r="D28">
      <f>SUM(J28,L28,N28,P28,R28,T28,V28,X28,Z28,AB28,AD28,AF28)</f>
    </oc>
    <nc r="D28"/>
  </rcc>
  <rcc rId="17904" sId="14">
    <oc r="E28">
      <f>J28</f>
    </oc>
    <nc r="E28"/>
  </rcc>
  <rcc rId="17905" sId="14">
    <oc r="F28">
      <f>G28</f>
    </oc>
    <nc r="F28"/>
  </rcc>
  <rcc rId="17906" sId="14">
    <oc r="G28">
      <f>SUM(K28,M28,O28,Q28,S28,U28,W28,Y28,AA28,AC28,AE28,AG28)</f>
    </oc>
    <nc r="G28"/>
  </rcc>
  <rcc rId="17907" sId="14">
    <oc r="H28">
      <f>IFERROR(G28/D28*100,0)</f>
    </oc>
    <nc r="H28"/>
  </rcc>
  <rcc rId="17908" sId="14">
    <oc r="I28">
      <f>IFERROR(G28/E28*100,0)</f>
    </oc>
    <nc r="I28"/>
  </rcc>
  <rcc rId="17909" sId="14" numFmtId="4">
    <oc r="J28">
      <v>1201.8399999999999</v>
    </oc>
    <nc r="J28"/>
  </rcc>
  <rcc rId="17910" sId="14" numFmtId="4">
    <oc r="K28">
      <v>0</v>
    </oc>
    <nc r="K28"/>
  </rcc>
  <rcc rId="17911" sId="14" numFmtId="4">
    <oc r="L28">
      <v>1164.48</v>
    </oc>
    <nc r="L28"/>
  </rcc>
  <rcc rId="17912" sId="14" numFmtId="4">
    <oc r="M28">
      <v>0</v>
    </oc>
    <nc r="M28"/>
  </rcc>
  <rcc rId="17913" sId="14" numFmtId="4">
    <oc r="N28">
      <v>1512.96</v>
    </oc>
    <nc r="N28"/>
  </rcc>
  <rcc rId="17914" sId="14" numFmtId="4">
    <oc r="O28">
      <v>0</v>
    </oc>
    <nc r="O28"/>
  </rcc>
  <rcc rId="17915" sId="14" numFmtId="4">
    <oc r="P28">
      <v>1387.2760000000001</v>
    </oc>
    <nc r="P28"/>
  </rcc>
  <rcc rId="17916" sId="14" numFmtId="4">
    <oc r="Q28">
      <v>0</v>
    </oc>
    <nc r="Q28"/>
  </rcc>
  <rcc rId="17917" sId="14" numFmtId="4">
    <oc r="R28">
      <v>1256.748</v>
    </oc>
    <nc r="R28"/>
  </rcc>
  <rcc rId="17918" sId="14" numFmtId="4">
    <oc r="S28">
      <v>0</v>
    </oc>
    <nc r="S28"/>
  </rcc>
  <rcc rId="17919" sId="14" numFmtId="4">
    <oc r="T28">
      <v>1522.373</v>
    </oc>
    <nc r="T28"/>
  </rcc>
  <rcc rId="17920" sId="14" numFmtId="4">
    <oc r="U28">
      <v>0</v>
    </oc>
    <nc r="U28"/>
  </rcc>
  <rcc rId="17921" sId="14" numFmtId="4">
    <oc r="V28">
      <v>1661.884</v>
    </oc>
    <nc r="V28"/>
  </rcc>
  <rcc rId="17922" sId="14" numFmtId="4">
    <oc r="W28">
      <v>0</v>
    </oc>
    <nc r="W28"/>
  </rcc>
  <rcc rId="17923" sId="14" numFmtId="4">
    <oc r="X28">
      <v>1929.9570000000001</v>
    </oc>
    <nc r="X28"/>
  </rcc>
  <rcc rId="17924" sId="14" numFmtId="4">
    <oc r="Y28">
      <v>0</v>
    </oc>
    <nc r="Y28"/>
  </rcc>
  <rcc rId="17925" sId="14" numFmtId="4">
    <oc r="Z28">
      <v>1174.876</v>
    </oc>
    <nc r="Z28"/>
  </rcc>
  <rcc rId="17926" sId="14" numFmtId="4">
    <oc r="AA28">
      <v>0</v>
    </oc>
    <nc r="AA28"/>
  </rcc>
  <rcc rId="17927" sId="14" numFmtId="4">
    <oc r="AB28">
      <v>1279.4939999999999</v>
    </oc>
    <nc r="AB28"/>
  </rcc>
  <rcc rId="17928" sId="14" numFmtId="4">
    <oc r="AC28">
      <v>0</v>
    </oc>
    <nc r="AC28"/>
  </rcc>
  <rcc rId="17929" sId="14" numFmtId="4">
    <oc r="AD28">
      <v>1256.538</v>
    </oc>
    <nc r="AD28"/>
  </rcc>
  <rcc rId="17930" sId="14" numFmtId="4">
    <oc r="AE28">
      <v>0</v>
    </oc>
    <nc r="AE28"/>
  </rcc>
  <rcc rId="17931" sId="14" numFmtId="4">
    <oc r="AF28">
      <v>1174.5740000000001</v>
    </oc>
    <nc r="AF28"/>
  </rcc>
  <rcc rId="17932" sId="14" numFmtId="4">
    <oc r="AG28">
      <v>0</v>
    </oc>
    <nc r="AG28"/>
  </rcc>
  <rcc rId="17933" sId="14">
    <oc r="A29" t="inlineStr">
      <is>
        <t xml:space="preserve"> 2.1.2</t>
      </is>
    </oc>
    <nc r="A29"/>
  </rcc>
  <rcc rId="17934" sId="14">
    <oc r="B29" t="inlineStr">
      <is>
        <t xml:space="preserve">Обеспечение организации дорожного движения </t>
      </is>
    </oc>
    <nc r="B29"/>
  </rcc>
  <rcc rId="17935" sId="14">
    <oc r="C29" t="inlineStr">
      <is>
        <t>Всего</t>
      </is>
    </oc>
    <nc r="C29"/>
  </rcc>
  <rcc rId="17936" sId="14">
    <oc r="D29">
      <f>D31+D30</f>
    </oc>
    <nc r="D29"/>
  </rcc>
  <rcc rId="17937" sId="14">
    <oc r="E29">
      <f>E31+E30</f>
    </oc>
    <nc r="E29"/>
  </rcc>
  <rcc rId="17938" sId="14">
    <oc r="F29">
      <f>F31+F30</f>
    </oc>
    <nc r="F29"/>
  </rcc>
  <rcc rId="17939" sId="14">
    <oc r="G29">
      <f>G31+G30</f>
    </oc>
    <nc r="G29"/>
  </rcc>
  <rcc rId="17940" sId="14">
    <oc r="H29">
      <f>IFERROR(G29/D29*100,0)</f>
    </oc>
    <nc r="H29"/>
  </rcc>
  <rcc rId="17941" sId="14">
    <oc r="I29">
      <f>IFERROR(G29/E29*100,0)</f>
    </oc>
    <nc r="I29"/>
  </rcc>
  <rcc rId="17942" sId="14">
    <oc r="J29">
      <f>J31+J30</f>
    </oc>
    <nc r="J29"/>
  </rcc>
  <rcc rId="17943" sId="14">
    <oc r="K29">
      <f>K31+K30</f>
    </oc>
    <nc r="K29"/>
  </rcc>
  <rcc rId="17944" sId="14">
    <oc r="L29">
      <f>L31+L30</f>
    </oc>
    <nc r="L29"/>
  </rcc>
  <rcc rId="17945" sId="14">
    <oc r="M29">
      <f>M31+M30</f>
    </oc>
    <nc r="M29"/>
  </rcc>
  <rcc rId="17946" sId="14">
    <oc r="N29">
      <f>N31+N30</f>
    </oc>
    <nc r="N29"/>
  </rcc>
  <rcc rId="17947" sId="14">
    <oc r="O29">
      <f>O31+O30</f>
    </oc>
    <nc r="O29"/>
  </rcc>
  <rcc rId="17948" sId="14">
    <oc r="P29">
      <f>P31+P30</f>
    </oc>
    <nc r="P29"/>
  </rcc>
  <rcc rId="17949" sId="14">
    <oc r="Q29">
      <f>Q31+Q30</f>
    </oc>
    <nc r="Q29"/>
  </rcc>
  <rcc rId="17950" sId="14">
    <oc r="R29">
      <f>R31+R30</f>
    </oc>
    <nc r="R29"/>
  </rcc>
  <rcc rId="17951" sId="14">
    <oc r="S29">
      <f>S31+S30</f>
    </oc>
    <nc r="S29"/>
  </rcc>
  <rcc rId="17952" sId="14">
    <oc r="T29">
      <f>T31+T30</f>
    </oc>
    <nc r="T29"/>
  </rcc>
  <rcc rId="17953" sId="14">
    <oc r="U29">
      <f>U31+U30</f>
    </oc>
    <nc r="U29"/>
  </rcc>
  <rcc rId="17954" sId="14">
    <oc r="V29">
      <f>V31+V30</f>
    </oc>
    <nc r="V29"/>
  </rcc>
  <rcc rId="17955" sId="14">
    <oc r="W29">
      <f>W31+W30</f>
    </oc>
    <nc r="W29"/>
  </rcc>
  <rcc rId="17956" sId="14">
    <oc r="X29">
      <f>X31+X30</f>
    </oc>
    <nc r="X29"/>
  </rcc>
  <rcc rId="17957" sId="14">
    <oc r="Y29">
      <f>Y31+Y30</f>
    </oc>
    <nc r="Y29"/>
  </rcc>
  <rcc rId="17958" sId="14">
    <oc r="Z29">
      <f>Z31+Z30</f>
    </oc>
    <nc r="Z29"/>
  </rcc>
  <rcc rId="17959" sId="14">
    <oc r="AA29">
      <f>AA31+AA30</f>
    </oc>
    <nc r="AA29"/>
  </rcc>
  <rcc rId="17960" sId="14">
    <oc r="AB29">
      <f>AB31+AB30</f>
    </oc>
    <nc r="AB29"/>
  </rcc>
  <rcc rId="17961" sId="14">
    <oc r="AC29">
      <f>AC31+AC30</f>
    </oc>
    <nc r="AC29"/>
  </rcc>
  <rcc rId="17962" sId="14">
    <oc r="AD29">
      <f>AD31+AD30</f>
    </oc>
    <nc r="AD29"/>
  </rcc>
  <rcc rId="17963" sId="14">
    <oc r="AE29">
      <f>AE31+AE30</f>
    </oc>
    <nc r="AE29"/>
  </rcc>
  <rcc rId="17964" sId="14">
    <oc r="AF29">
      <f>AF31+AF30</f>
    </oc>
    <nc r="AF29"/>
  </rcc>
  <rcc rId="17965" sId="14">
    <oc r="AG29">
      <f>AG31+AG30</f>
    </oc>
    <nc r="AG29"/>
  </rcc>
  <rcc rId="17966" sId="14">
    <oc r="C30" t="inlineStr">
      <is>
        <t>бюджет автономного округа</t>
      </is>
    </oc>
    <nc r="C30"/>
  </rcc>
  <rcc rId="17967" sId="14">
    <oc r="D30">
      <f>SUM(J30,L30,N30,P30,R30,T30,V30,X30,Z30,AB30,AD30,AF30)</f>
    </oc>
    <nc r="D30"/>
  </rcc>
  <rcc rId="17968" sId="14">
    <oc r="E30">
      <f>J30</f>
    </oc>
    <nc r="E30"/>
  </rcc>
  <rcc rId="17969" sId="14">
    <oc r="F30">
      <f>G30</f>
    </oc>
    <nc r="F30"/>
  </rcc>
  <rcc rId="17970" sId="14">
    <oc r="G30">
      <f>SUM(K30,M30,O30,Q30,S30,U30,W30,Y30,AA30,AC30,AE30,AG30)</f>
    </oc>
    <nc r="G30"/>
  </rcc>
  <rcc rId="17971" sId="14">
    <oc r="H30">
      <f>IFERROR(G30/D30*100,0)</f>
    </oc>
    <nc r="H30"/>
  </rcc>
  <rcc rId="17972" sId="14">
    <oc r="I30">
      <f>IFERROR(G30/E30*100,0)</f>
    </oc>
    <nc r="I30"/>
  </rcc>
  <rcc rId="17973" sId="14" numFmtId="4">
    <oc r="J30">
      <v>0</v>
    </oc>
    <nc r="J30"/>
  </rcc>
  <rcc rId="17974" sId="14" numFmtId="4">
    <oc r="K30">
      <v>0</v>
    </oc>
    <nc r="K30"/>
  </rcc>
  <rcc rId="17975" sId="14" numFmtId="4">
    <oc r="L30">
      <v>0</v>
    </oc>
    <nc r="L30"/>
  </rcc>
  <rcc rId="17976" sId="14" numFmtId="4">
    <oc r="M30">
      <v>0</v>
    </oc>
    <nc r="M30"/>
  </rcc>
  <rcc rId="17977" sId="14" numFmtId="4">
    <oc r="N30">
      <v>0</v>
    </oc>
    <nc r="N30"/>
  </rcc>
  <rcc rId="17978" sId="14" numFmtId="4">
    <oc r="O30">
      <v>0</v>
    </oc>
    <nc r="O30"/>
  </rcc>
  <rcc rId="17979" sId="14" numFmtId="4">
    <oc r="P30">
      <v>0</v>
    </oc>
    <nc r="P30"/>
  </rcc>
  <rcc rId="17980" sId="14" numFmtId="4">
    <oc r="Q30">
      <v>0</v>
    </oc>
    <nc r="Q30"/>
  </rcc>
  <rcc rId="17981" sId="14" numFmtId="4">
    <oc r="R30">
      <v>0</v>
    </oc>
    <nc r="R30"/>
  </rcc>
  <rcc rId="17982" sId="14" numFmtId="4">
    <oc r="S30">
      <v>0</v>
    </oc>
    <nc r="S30"/>
  </rcc>
  <rcc rId="17983" sId="14" numFmtId="4">
    <oc r="T30">
      <v>0</v>
    </oc>
    <nc r="T30"/>
  </rcc>
  <rcc rId="17984" sId="14" numFmtId="4">
    <oc r="U30">
      <v>0</v>
    </oc>
    <nc r="U30"/>
  </rcc>
  <rcc rId="17985" sId="14" numFmtId="4">
    <oc r="V30">
      <v>0</v>
    </oc>
    <nc r="V30"/>
  </rcc>
  <rcc rId="17986" sId="14" numFmtId="4">
    <oc r="W30">
      <v>0</v>
    </oc>
    <nc r="W30"/>
  </rcc>
  <rcc rId="17987" sId="14" numFmtId="4">
    <oc r="X30">
      <v>0</v>
    </oc>
    <nc r="X30"/>
  </rcc>
  <rcc rId="17988" sId="14" numFmtId="4">
    <oc r="Y30">
      <v>0</v>
    </oc>
    <nc r="Y30"/>
  </rcc>
  <rcc rId="17989" sId="14" numFmtId="4">
    <oc r="Z30">
      <v>0</v>
    </oc>
    <nc r="Z30"/>
  </rcc>
  <rcc rId="17990" sId="14" numFmtId="4">
    <oc r="AA30">
      <v>0</v>
    </oc>
    <nc r="AA30"/>
  </rcc>
  <rcc rId="17991" sId="14" numFmtId="4">
    <oc r="AB30">
      <v>0</v>
    </oc>
    <nc r="AB30"/>
  </rcc>
  <rcc rId="17992" sId="14" numFmtId="4">
    <oc r="AC30">
      <v>0</v>
    </oc>
    <nc r="AC30"/>
  </rcc>
  <rcc rId="17993" sId="14" numFmtId="4">
    <oc r="AD30">
      <v>0</v>
    </oc>
    <nc r="AD30"/>
  </rcc>
  <rcc rId="17994" sId="14" numFmtId="4">
    <oc r="AE30">
      <v>0</v>
    </oc>
    <nc r="AE30"/>
  </rcc>
  <rcc rId="17995" sId="14" numFmtId="4">
    <oc r="AF30">
      <v>0</v>
    </oc>
    <nc r="AF30"/>
  </rcc>
  <rcc rId="17996" sId="14" numFmtId="4">
    <oc r="AG30">
      <v>0</v>
    </oc>
    <nc r="AG30"/>
  </rcc>
  <rcc rId="17997" sId="14">
    <oc r="C31" t="inlineStr">
      <is>
        <t>бюджет города Когалыма</t>
      </is>
    </oc>
    <nc r="C31"/>
  </rcc>
  <rcc rId="17998" sId="14">
    <oc r="D31">
      <f>SUM(J31,L31,N31,P31,R31,T31,V31,X31,Z31,AB31,AD31,AF31)</f>
    </oc>
    <nc r="D31"/>
  </rcc>
  <rcc rId="17999" sId="14">
    <oc r="E31">
      <f>J31</f>
    </oc>
    <nc r="E31"/>
  </rcc>
  <rcc rId="18000" sId="14">
    <oc r="F31">
      <f>G31</f>
    </oc>
    <nc r="F31"/>
  </rcc>
  <rcc rId="18001" sId="14">
    <oc r="G31">
      <f>SUM(K31,M31,O31,Q31,S31,U31,W31,Y31,AA31,AC31,AE31,AG31)</f>
    </oc>
    <nc r="G31"/>
  </rcc>
  <rcc rId="18002" sId="14">
    <oc r="H31">
      <f>IFERROR(G31/D31*100,0)</f>
    </oc>
    <nc r="H31"/>
  </rcc>
  <rcc rId="18003" sId="14">
    <oc r="I31">
      <f>IFERROR(G31/E31*100,0)</f>
    </oc>
    <nc r="I31"/>
  </rcc>
  <rcc rId="18004" sId="14" numFmtId="4">
    <oc r="J31">
      <v>270.02</v>
    </oc>
    <nc r="J31"/>
  </rcc>
  <rcc rId="18005" sId="14" numFmtId="4">
    <oc r="K31">
      <v>0</v>
    </oc>
    <nc r="K31"/>
  </rcc>
  <rcc rId="18006" sId="14" numFmtId="4">
    <oc r="L31">
      <v>547.88699999999994</v>
    </oc>
    <nc r="L31"/>
  </rcc>
  <rcc rId="18007" sId="14" numFmtId="4">
    <oc r="M31">
      <v>0</v>
    </oc>
    <nc r="M31"/>
  </rcc>
  <rcc rId="18008" sId="14" numFmtId="4">
    <oc r="N31">
      <v>487.613</v>
    </oc>
    <nc r="N31"/>
  </rcc>
  <rcc rId="18009" sId="14" numFmtId="4">
    <oc r="O31">
      <v>0</v>
    </oc>
    <nc r="O31"/>
  </rcc>
  <rcc rId="18010" sId="14" numFmtId="4">
    <oc r="P31">
      <v>543.03499999999997</v>
    </oc>
    <nc r="P31"/>
  </rcc>
  <rcc rId="18011" sId="14" numFmtId="4">
    <oc r="Q31">
      <v>0</v>
    </oc>
    <nc r="Q31"/>
  </rcc>
  <rcc rId="18012" sId="14" numFmtId="4">
    <oc r="R31">
      <v>530.50900000000001</v>
    </oc>
    <nc r="R31"/>
  </rcc>
  <rcc rId="18013" sId="14" numFmtId="4">
    <oc r="S31">
      <v>0</v>
    </oc>
    <nc r="S31"/>
  </rcc>
  <rcc rId="18014" sId="14" numFmtId="4">
    <oc r="T31">
      <v>840.29</v>
    </oc>
    <nc r="T31"/>
  </rcc>
  <rcc rId="18015" sId="14" numFmtId="4">
    <oc r="U31">
      <v>0</v>
    </oc>
    <nc r="U31"/>
  </rcc>
  <rcc rId="18016" sId="14" numFmtId="4">
    <oc r="V31">
      <v>891.95799999999997</v>
    </oc>
    <nc r="V31"/>
  </rcc>
  <rcc rId="18017" sId="14" numFmtId="4">
    <oc r="W31">
      <v>0</v>
    </oc>
    <nc r="W31"/>
  </rcc>
  <rcc rId="18018" sId="14" numFmtId="4">
    <oc r="X31">
      <v>1275.6089999999999</v>
    </oc>
    <nc r="X31"/>
  </rcc>
  <rcc rId="18019" sId="14" numFmtId="4">
    <oc r="Y31">
      <v>0</v>
    </oc>
    <nc r="Y31"/>
  </rcc>
  <rcc rId="18020" sId="14" numFmtId="4">
    <oc r="Z31">
      <v>1517.66</v>
    </oc>
    <nc r="Z31"/>
  </rcc>
  <rcc rId="18021" sId="14" numFmtId="4">
    <oc r="AA31">
      <v>0</v>
    </oc>
    <nc r="AA31"/>
  </rcc>
  <rcc rId="18022" sId="14" numFmtId="4">
    <oc r="AB31">
      <v>4384.4740000000002</v>
    </oc>
    <nc r="AB31"/>
  </rcc>
  <rcc rId="18023" sId="14" numFmtId="4">
    <oc r="AC31">
      <v>0</v>
    </oc>
    <nc r="AC31"/>
  </rcc>
  <rcc rId="18024" sId="14" numFmtId="4">
    <oc r="AD31">
      <v>452.38</v>
    </oc>
    <nc r="AD31"/>
  </rcc>
  <rcc rId="18025" sId="14" numFmtId="4">
    <oc r="AE31">
      <v>0</v>
    </oc>
    <nc r="AE31"/>
  </rcc>
  <rcc rId="18026" sId="14" numFmtId="4">
    <oc r="AF31">
      <v>5220.6899999999996</v>
    </oc>
    <nc r="AF31"/>
  </rcc>
  <rcc rId="18027" sId="14" numFmtId="4">
    <oc r="AG31">
      <v>0</v>
    </oc>
    <nc r="AG31"/>
  </rcc>
  <rcc rId="18028" sId="14">
    <oc r="A32" t="inlineStr">
      <is>
        <t xml:space="preserve"> 2.1.3</t>
      </is>
    </oc>
    <nc r="A32"/>
  </rcc>
  <rcc rId="18029" sId="14">
    <oc r="B32" t="inlineStr">
      <is>
        <t>Строительство, реконструкция, капитальный ремонт, ремонт сетей наружного освещения автомобильных дорог общего пользования
местного значения</t>
      </is>
    </oc>
    <nc r="B32"/>
  </rcc>
  <rcc rId="18030" sId="14">
    <oc r="C32" t="inlineStr">
      <is>
        <t>Всего</t>
      </is>
    </oc>
    <nc r="C32"/>
  </rcc>
  <rcc rId="18031" sId="14">
    <oc r="D32">
      <f>D34+D33</f>
    </oc>
    <nc r="D32"/>
  </rcc>
  <rcc rId="18032" sId="14">
    <oc r="E32">
      <f>E34+E33</f>
    </oc>
    <nc r="E32"/>
  </rcc>
  <rcc rId="18033" sId="14">
    <oc r="F32">
      <f>F34+F33</f>
    </oc>
    <nc r="F32"/>
  </rcc>
  <rcc rId="18034" sId="14">
    <oc r="G32">
      <f>G34+G33</f>
    </oc>
    <nc r="G32"/>
  </rcc>
  <rcc rId="18035" sId="14">
    <oc r="H32">
      <f>IFERROR(G32/D32*100,0)</f>
    </oc>
    <nc r="H32"/>
  </rcc>
  <rcc rId="18036" sId="14">
    <oc r="I32">
      <f>IFERROR(G32/E32*100,0)</f>
    </oc>
    <nc r="I32"/>
  </rcc>
  <rcc rId="18037" sId="14">
    <oc r="J32">
      <f>J34+J33</f>
    </oc>
    <nc r="J32"/>
  </rcc>
  <rcc rId="18038" sId="14">
    <oc r="K32">
      <f>K34+K33</f>
    </oc>
    <nc r="K32"/>
  </rcc>
  <rcc rId="18039" sId="14">
    <oc r="L32">
      <f>L34+L33</f>
    </oc>
    <nc r="L32"/>
  </rcc>
  <rcc rId="18040" sId="14">
    <oc r="M32">
      <f>M34+M33</f>
    </oc>
    <nc r="M32"/>
  </rcc>
  <rcc rId="18041" sId="14">
    <oc r="N32">
      <f>N34+N33</f>
    </oc>
    <nc r="N32"/>
  </rcc>
  <rcc rId="18042" sId="14">
    <oc r="O32">
      <f>O34+O33</f>
    </oc>
    <nc r="O32"/>
  </rcc>
  <rcc rId="18043" sId="14">
    <oc r="P32">
      <f>P34+P33</f>
    </oc>
    <nc r="P32"/>
  </rcc>
  <rcc rId="18044" sId="14">
    <oc r="Q32">
      <f>Q34+Q33</f>
    </oc>
    <nc r="Q32"/>
  </rcc>
  <rcc rId="18045" sId="14">
    <oc r="R32">
      <f>R34+R33</f>
    </oc>
    <nc r="R32"/>
  </rcc>
  <rcc rId="18046" sId="14">
    <oc r="S32">
      <f>S34+S33</f>
    </oc>
    <nc r="S32"/>
  </rcc>
  <rcc rId="18047" sId="14">
    <oc r="T32">
      <f>T34+T33</f>
    </oc>
    <nc r="T32"/>
  </rcc>
  <rcc rId="18048" sId="14">
    <oc r="U32">
      <f>U34+U33</f>
    </oc>
    <nc r="U32"/>
  </rcc>
  <rcc rId="18049" sId="14">
    <oc r="V32">
      <f>V34+V33</f>
    </oc>
    <nc r="V32"/>
  </rcc>
  <rcc rId="18050" sId="14">
    <oc r="W32">
      <f>W34+W33</f>
    </oc>
    <nc r="W32"/>
  </rcc>
  <rcc rId="18051" sId="14">
    <oc r="X32">
      <f>X34+X33</f>
    </oc>
    <nc r="X32"/>
  </rcc>
  <rcc rId="18052" sId="14">
    <oc r="Y32">
      <f>Y34+Y33</f>
    </oc>
    <nc r="Y32"/>
  </rcc>
  <rcc rId="18053" sId="14">
    <oc r="Z32">
      <f>Z34+Z33</f>
    </oc>
    <nc r="Z32"/>
  </rcc>
  <rcc rId="18054" sId="14">
    <oc r="AA32">
      <f>AA34+AA33</f>
    </oc>
    <nc r="AA32"/>
  </rcc>
  <rcc rId="18055" sId="14">
    <oc r="AB32">
      <f>AB34+AB33</f>
    </oc>
    <nc r="AB32"/>
  </rcc>
  <rcc rId="18056" sId="14">
    <oc r="AC32">
      <f>AC34+AC33</f>
    </oc>
    <nc r="AC32"/>
  </rcc>
  <rcc rId="18057" sId="14">
    <oc r="AD32">
      <f>AD34+AD33</f>
    </oc>
    <nc r="AD32"/>
  </rcc>
  <rcc rId="18058" sId="14">
    <oc r="AE32">
      <f>AE34+AE33</f>
    </oc>
    <nc r="AE32"/>
  </rcc>
  <rcc rId="18059" sId="14">
    <oc r="AF32">
      <f>AF34+AF33</f>
    </oc>
    <nc r="AF32"/>
  </rcc>
  <rcc rId="18060" sId="14">
    <oc r="AG32">
      <f>AG34+AG33</f>
    </oc>
    <nc r="AG32"/>
  </rcc>
  <rcc rId="18061" sId="14">
    <oc r="C33" t="inlineStr">
      <is>
        <t>бюджет автономного округа</t>
      </is>
    </oc>
    <nc r="C33"/>
  </rcc>
  <rcc rId="18062" sId="14">
    <oc r="D33">
      <f>SUM(J33,L33,N33,P33,R33,T33,V33,X33,Z33,AB33,AD33,AF33)</f>
    </oc>
    <nc r="D33"/>
  </rcc>
  <rcc rId="18063" sId="14">
    <oc r="E33">
      <f>J33</f>
    </oc>
    <nc r="E33"/>
  </rcc>
  <rcc rId="18064" sId="14">
    <oc r="F33">
      <f>G33</f>
    </oc>
    <nc r="F33"/>
  </rcc>
  <rcc rId="18065" sId="14">
    <oc r="G33">
      <f>SUM(K33,M33,O33,Q33,S33,U33,W33,Y33,AA33,AC33,AE33,AG33)</f>
    </oc>
    <nc r="G33"/>
  </rcc>
  <rcc rId="18066" sId="14">
    <oc r="H33">
      <f>IFERROR(G33/D33*100,0)</f>
    </oc>
    <nc r="H33"/>
  </rcc>
  <rcc rId="18067" sId="14">
    <oc r="I33">
      <f>IFERROR(G33/E33*100,0)</f>
    </oc>
    <nc r="I33"/>
  </rcc>
  <rcc rId="18068" sId="14" numFmtId="4">
    <oc r="J33">
      <v>0</v>
    </oc>
    <nc r="J33"/>
  </rcc>
  <rcc rId="18069" sId="14" numFmtId="4">
    <oc r="K33">
      <v>0</v>
    </oc>
    <nc r="K33"/>
  </rcc>
  <rcc rId="18070" sId="14" numFmtId="4">
    <oc r="L33">
      <v>0</v>
    </oc>
    <nc r="L33"/>
  </rcc>
  <rcc rId="18071" sId="14" numFmtId="4">
    <oc r="M33">
      <v>0</v>
    </oc>
    <nc r="M33"/>
  </rcc>
  <rcc rId="18072" sId="14" numFmtId="4">
    <oc r="N33">
      <v>0</v>
    </oc>
    <nc r="N33"/>
  </rcc>
  <rcc rId="18073" sId="14" numFmtId="4">
    <oc r="O33">
      <v>0</v>
    </oc>
    <nc r="O33"/>
  </rcc>
  <rcc rId="18074" sId="14" numFmtId="4">
    <oc r="P33">
      <v>0</v>
    </oc>
    <nc r="P33"/>
  </rcc>
  <rcc rId="18075" sId="14" numFmtId="4">
    <oc r="Q33">
      <v>0</v>
    </oc>
    <nc r="Q33"/>
  </rcc>
  <rcc rId="18076" sId="14" numFmtId="4">
    <oc r="R33">
      <v>0</v>
    </oc>
    <nc r="R33"/>
  </rcc>
  <rcc rId="18077" sId="14" numFmtId="4">
    <oc r="S33">
      <v>0</v>
    </oc>
    <nc r="S33"/>
  </rcc>
  <rcc rId="18078" sId="14" numFmtId="4">
    <oc r="T33">
      <v>0</v>
    </oc>
    <nc r="T33"/>
  </rcc>
  <rcc rId="18079" sId="14" numFmtId="4">
    <oc r="U33">
      <v>0</v>
    </oc>
    <nc r="U33"/>
  </rcc>
  <rcc rId="18080" sId="14" numFmtId="4">
    <oc r="V33">
      <v>0</v>
    </oc>
    <nc r="V33"/>
  </rcc>
  <rcc rId="18081" sId="14" numFmtId="4">
    <oc r="W33">
      <v>0</v>
    </oc>
    <nc r="W33"/>
  </rcc>
  <rcc rId="18082" sId="14" numFmtId="4">
    <oc r="X33">
      <v>0</v>
    </oc>
    <nc r="X33"/>
  </rcc>
  <rcc rId="18083" sId="14" numFmtId="4">
    <oc r="Y33">
      <v>0</v>
    </oc>
    <nc r="Y33"/>
  </rcc>
  <rcc rId="18084" sId="14" numFmtId="4">
    <oc r="Z33">
      <v>0</v>
    </oc>
    <nc r="Z33"/>
  </rcc>
  <rcc rId="18085" sId="14" numFmtId="4">
    <oc r="AA33">
      <v>0</v>
    </oc>
    <nc r="AA33"/>
  </rcc>
  <rcc rId="18086" sId="14" numFmtId="4">
    <oc r="AB33">
      <v>0</v>
    </oc>
    <nc r="AB33"/>
  </rcc>
  <rcc rId="18087" sId="14" numFmtId="4">
    <oc r="AC33">
      <v>0</v>
    </oc>
    <nc r="AC33"/>
  </rcc>
  <rcc rId="18088" sId="14" numFmtId="4">
    <oc r="AD33">
      <v>0</v>
    </oc>
    <nc r="AD33"/>
  </rcc>
  <rcc rId="18089" sId="14" numFmtId="4">
    <oc r="AE33">
      <v>0</v>
    </oc>
    <nc r="AE33"/>
  </rcc>
  <rcc rId="18090" sId="14" numFmtId="4">
    <oc r="AF33">
      <v>0</v>
    </oc>
    <nc r="AF33"/>
  </rcc>
  <rcc rId="18091" sId="14" numFmtId="4">
    <oc r="AG33">
      <v>0</v>
    </oc>
    <nc r="AG33"/>
  </rcc>
  <rcc rId="18092" sId="14">
    <oc r="C34" t="inlineStr">
      <is>
        <t>бюджет города Когалыма</t>
      </is>
    </oc>
    <nc r="C34"/>
  </rcc>
  <rcc rId="18093" sId="14">
    <oc r="D34">
      <f>SUM(J34,L34,N34,P34,R34,T34,V34,X34,Z34,AB34,AD34,AF34)</f>
    </oc>
    <nc r="D34"/>
  </rcc>
  <rcc rId="18094" sId="14">
    <oc r="E34">
      <f>J34</f>
    </oc>
    <nc r="E34"/>
  </rcc>
  <rcc rId="18095" sId="14">
    <oc r="F34">
      <f>G34</f>
    </oc>
    <nc r="F34"/>
  </rcc>
  <rcc rId="18096" sId="14">
    <oc r="G34">
      <f>SUM(K34,M34,O34,Q34,S34,U34,W34,Y34,AA34,AC34,AE34,AG34)</f>
    </oc>
    <nc r="G34"/>
  </rcc>
  <rcc rId="18097" sId="14">
    <oc r="H34">
      <f>IFERROR(G34/D34*100,0)</f>
    </oc>
    <nc r="H34"/>
  </rcc>
  <rcc rId="18098" sId="14">
    <oc r="I34">
      <f>IFERROR(G34/E34*100,0)</f>
    </oc>
    <nc r="I34"/>
  </rcc>
  <rcc rId="18099" sId="14" numFmtId="4">
    <oc r="J34">
      <v>0</v>
    </oc>
    <nc r="J34"/>
  </rcc>
  <rcc rId="18100" sId="14" numFmtId="4">
    <oc r="K34">
      <v>0</v>
    </oc>
    <nc r="K34"/>
  </rcc>
  <rcc rId="18101" sId="14" numFmtId="4">
    <oc r="L34">
      <v>0</v>
    </oc>
    <nc r="L34"/>
  </rcc>
  <rcc rId="18102" sId="14" numFmtId="4">
    <oc r="M34">
      <v>0</v>
    </oc>
    <nc r="M34"/>
  </rcc>
  <rcc rId="18103" sId="14" numFmtId="4">
    <oc r="N34">
      <v>0</v>
    </oc>
    <nc r="N34"/>
  </rcc>
  <rcc rId="18104" sId="14" numFmtId="4">
    <oc r="O34">
      <v>0</v>
    </oc>
    <nc r="O34"/>
  </rcc>
  <rcc rId="18105" sId="14" numFmtId="4">
    <oc r="P34">
      <v>0</v>
    </oc>
    <nc r="P34"/>
  </rcc>
  <rcc rId="18106" sId="14" numFmtId="4">
    <oc r="Q34">
      <v>0</v>
    </oc>
    <nc r="Q34"/>
  </rcc>
  <rcc rId="18107" sId="14" numFmtId="4">
    <oc r="R34">
      <v>0</v>
    </oc>
    <nc r="R34"/>
  </rcc>
  <rcc rId="18108" sId="14" numFmtId="4">
    <oc r="S34">
      <v>0</v>
    </oc>
    <nc r="S34"/>
  </rcc>
  <rcc rId="18109" sId="14" numFmtId="4">
    <oc r="T34">
      <v>0</v>
    </oc>
    <nc r="T34"/>
  </rcc>
  <rcc rId="18110" sId="14" numFmtId="4">
    <oc r="U34">
      <v>0</v>
    </oc>
    <nc r="U34"/>
  </rcc>
  <rcc rId="18111" sId="14" numFmtId="4">
    <oc r="V34">
      <v>0</v>
    </oc>
    <nc r="V34"/>
  </rcc>
  <rcc rId="18112" sId="14" numFmtId="4">
    <oc r="W34">
      <v>0</v>
    </oc>
    <nc r="W34"/>
  </rcc>
  <rcc rId="18113" sId="14" numFmtId="4">
    <oc r="X34">
      <v>0</v>
    </oc>
    <nc r="X34"/>
  </rcc>
  <rcc rId="18114" sId="14" numFmtId="4">
    <oc r="Y34">
      <v>0</v>
    </oc>
    <nc r="Y34"/>
  </rcc>
  <rcc rId="18115" sId="14" numFmtId="4">
    <oc r="Z34">
      <v>9509.7000000000007</v>
    </oc>
    <nc r="Z34"/>
  </rcc>
  <rcc rId="18116" sId="14" numFmtId="4">
    <oc r="AA34">
      <v>0</v>
    </oc>
    <nc r="AA34"/>
  </rcc>
  <rcc rId="18117" sId="14" numFmtId="4">
    <oc r="AB34">
      <v>0</v>
    </oc>
    <nc r="AB34"/>
  </rcc>
  <rcc rId="18118" sId="14" numFmtId="4">
    <oc r="AC34">
      <v>0</v>
    </oc>
    <nc r="AC34"/>
  </rcc>
  <rcc rId="18119" sId="14" numFmtId="4">
    <oc r="AD34">
      <v>0</v>
    </oc>
    <nc r="AD34"/>
  </rcc>
  <rcc rId="18120" sId="14" numFmtId="4">
    <oc r="AE34">
      <v>0</v>
    </oc>
    <nc r="AE34"/>
  </rcc>
  <rcc rId="18121" sId="14" numFmtId="4">
    <oc r="AF34">
      <v>0</v>
    </oc>
    <nc r="AF34"/>
  </rcc>
  <rcc rId="18122" sId="14" numFmtId="4">
    <oc r="AG34">
      <v>0</v>
    </oc>
    <nc r="AG34"/>
  </rcc>
  <rcc rId="18123" sId="14">
    <oc r="A35" t="inlineStr">
      <is>
        <t xml:space="preserve"> 2.1.4</t>
      </is>
    </oc>
    <nc r="A35"/>
  </rcc>
  <rcc rId="18124" sId="14">
    <oc r="B35" t="inlineStr">
      <is>
        <t>Обустройство объектов дорожной инфраструктуры</t>
      </is>
    </oc>
    <nc r="B35"/>
  </rcc>
  <rcc rId="18125" sId="14">
    <oc r="C35" t="inlineStr">
      <is>
        <t>Всего</t>
      </is>
    </oc>
    <nc r="C35"/>
  </rcc>
  <rcc rId="18126" sId="14">
    <oc r="D35">
      <f>D37+D36</f>
    </oc>
    <nc r="D35"/>
  </rcc>
  <rcc rId="18127" sId="14">
    <oc r="E35">
      <f>E37+E36</f>
    </oc>
    <nc r="E35"/>
  </rcc>
  <rcc rId="18128" sId="14">
    <oc r="F35">
      <f>F37+F36</f>
    </oc>
    <nc r="F35"/>
  </rcc>
  <rcc rId="18129" sId="14">
    <oc r="G35">
      <f>G37+G36</f>
    </oc>
    <nc r="G35"/>
  </rcc>
  <rcc rId="18130" sId="14">
    <oc r="H35">
      <f>IFERROR(G35/D35*100,0)</f>
    </oc>
    <nc r="H35"/>
  </rcc>
  <rcc rId="18131" sId="14">
    <oc r="I35">
      <f>IFERROR(G35/E35*100,0)</f>
    </oc>
    <nc r="I35"/>
  </rcc>
  <rcc rId="18132" sId="14">
    <oc r="J35">
      <f>J37+J36</f>
    </oc>
    <nc r="J35"/>
  </rcc>
  <rcc rId="18133" sId="14">
    <oc r="K35">
      <f>K37+K36</f>
    </oc>
    <nc r="K35"/>
  </rcc>
  <rcc rId="18134" sId="14">
    <oc r="L35">
      <f>L37+L36</f>
    </oc>
    <nc r="L35"/>
  </rcc>
  <rcc rId="18135" sId="14">
    <oc r="M35">
      <f>M37+M36</f>
    </oc>
    <nc r="M35"/>
  </rcc>
  <rcc rId="18136" sId="14">
    <oc r="N35">
      <f>N37+N36</f>
    </oc>
    <nc r="N35"/>
  </rcc>
  <rcc rId="18137" sId="14">
    <oc r="O35">
      <f>O37+O36</f>
    </oc>
    <nc r="O35"/>
  </rcc>
  <rcc rId="18138" sId="14">
    <oc r="P35">
      <f>P37+P36</f>
    </oc>
    <nc r="P35"/>
  </rcc>
  <rcc rId="18139" sId="14">
    <oc r="Q35">
      <f>Q37+Q36</f>
    </oc>
    <nc r="Q35"/>
  </rcc>
  <rcc rId="18140" sId="14">
    <oc r="R35">
      <f>R37+R36</f>
    </oc>
    <nc r="R35"/>
  </rcc>
  <rcc rId="18141" sId="14">
    <oc r="S35">
      <f>S37+S36</f>
    </oc>
    <nc r="S35"/>
  </rcc>
  <rcc rId="18142" sId="14">
    <oc r="T35">
      <f>T37+T36</f>
    </oc>
    <nc r="T35"/>
  </rcc>
  <rcc rId="18143" sId="14">
    <oc r="U35">
      <f>U37+U36</f>
    </oc>
    <nc r="U35"/>
  </rcc>
  <rcc rId="18144" sId="14">
    <oc r="V35">
      <f>V37+V36</f>
    </oc>
    <nc r="V35"/>
  </rcc>
  <rcc rId="18145" sId="14">
    <oc r="W35">
      <f>W37+W36</f>
    </oc>
    <nc r="W35"/>
  </rcc>
  <rcc rId="18146" sId="14">
    <oc r="X35">
      <f>X37+X36</f>
    </oc>
    <nc r="X35"/>
  </rcc>
  <rcc rId="18147" sId="14">
    <oc r="Y35">
      <f>Y37+Y36</f>
    </oc>
    <nc r="Y35"/>
  </rcc>
  <rcc rId="18148" sId="14">
    <oc r="Z35">
      <f>Z37+Z36</f>
    </oc>
    <nc r="Z35"/>
  </rcc>
  <rcc rId="18149" sId="14">
    <oc r="AA35">
      <f>AA37+AA36</f>
    </oc>
    <nc r="AA35"/>
  </rcc>
  <rcc rId="18150" sId="14">
    <oc r="AB35">
      <f>AB37+AB36</f>
    </oc>
    <nc r="AB35"/>
  </rcc>
  <rcc rId="18151" sId="14">
    <oc r="AC35">
      <f>AC37+AC36</f>
    </oc>
    <nc r="AC35"/>
  </rcc>
  <rcc rId="18152" sId="14">
    <oc r="AD35">
      <f>AD37+AD36</f>
    </oc>
    <nc r="AD35"/>
  </rcc>
  <rcc rId="18153" sId="14">
    <oc r="AE35">
      <f>AE37+AE36</f>
    </oc>
    <nc r="AE35"/>
  </rcc>
  <rcc rId="18154" sId="14">
    <oc r="AF35">
      <f>AF37+AF36</f>
    </oc>
    <nc r="AF35"/>
  </rcc>
  <rcc rId="18155" sId="14">
    <oc r="AG35">
      <f>AG37+AG36</f>
    </oc>
    <nc r="AG35"/>
  </rcc>
  <rcc rId="18156" sId="14">
    <oc r="C36" t="inlineStr">
      <is>
        <t>бюджет автономного округа</t>
      </is>
    </oc>
    <nc r="C36"/>
  </rcc>
  <rcc rId="18157" sId="14">
    <oc r="D36">
      <f>SUM(J36,L36,N36,P36,R36,T36,V36,X36,Z36,AB36,AD36,AF36)</f>
    </oc>
    <nc r="D36"/>
  </rcc>
  <rcc rId="18158" sId="14">
    <oc r="E36">
      <f>J36</f>
    </oc>
    <nc r="E36"/>
  </rcc>
  <rcc rId="18159" sId="14">
    <oc r="F36">
      <f>G36</f>
    </oc>
    <nc r="F36"/>
  </rcc>
  <rcc rId="18160" sId="14">
    <oc r="G36">
      <f>SUM(K36,M36,O36,Q36,S36,U36,W36,Y36,AA36,AC36,AE36,AG36)</f>
    </oc>
    <nc r="G36"/>
  </rcc>
  <rcc rId="18161" sId="14">
    <oc r="H36">
      <f>IFERROR(G36/D36*100,0)</f>
    </oc>
    <nc r="H36"/>
  </rcc>
  <rcc rId="18162" sId="14">
    <oc r="I36">
      <f>IFERROR(G36/E36*100,0)</f>
    </oc>
    <nc r="I36"/>
  </rcc>
  <rcc rId="18163" sId="14" numFmtId="4">
    <oc r="J36">
      <v>0</v>
    </oc>
    <nc r="J36"/>
  </rcc>
  <rcc rId="18164" sId="14" numFmtId="4">
    <oc r="K36">
      <v>0</v>
    </oc>
    <nc r="K36"/>
  </rcc>
  <rcc rId="18165" sId="14" numFmtId="4">
    <oc r="L36">
      <v>0</v>
    </oc>
    <nc r="L36"/>
  </rcc>
  <rcc rId="18166" sId="14" numFmtId="4">
    <oc r="M36">
      <v>0</v>
    </oc>
    <nc r="M36"/>
  </rcc>
  <rcc rId="18167" sId="14" numFmtId="4">
    <oc r="N36">
      <v>0</v>
    </oc>
    <nc r="N36"/>
  </rcc>
  <rcc rId="18168" sId="14" numFmtId="4">
    <oc r="O36">
      <v>0</v>
    </oc>
    <nc r="O36"/>
  </rcc>
  <rcc rId="18169" sId="14" numFmtId="4">
    <oc r="P36">
      <v>0</v>
    </oc>
    <nc r="P36"/>
  </rcc>
  <rcc rId="18170" sId="14" numFmtId="4">
    <oc r="Q36">
      <v>0</v>
    </oc>
    <nc r="Q36"/>
  </rcc>
  <rcc rId="18171" sId="14" numFmtId="4">
    <oc r="R36">
      <v>0</v>
    </oc>
    <nc r="R36"/>
  </rcc>
  <rcc rId="18172" sId="14" numFmtId="4">
    <oc r="S36">
      <v>0</v>
    </oc>
    <nc r="S36"/>
  </rcc>
  <rcc rId="18173" sId="14" numFmtId="4">
    <oc r="T36">
      <v>0</v>
    </oc>
    <nc r="T36"/>
  </rcc>
  <rcc rId="18174" sId="14" numFmtId="4">
    <oc r="U36">
      <v>0</v>
    </oc>
    <nc r="U36"/>
  </rcc>
  <rcc rId="18175" sId="14" numFmtId="4">
    <oc r="V36">
      <v>0</v>
    </oc>
    <nc r="V36"/>
  </rcc>
  <rcc rId="18176" sId="14" numFmtId="4">
    <oc r="W36">
      <v>0</v>
    </oc>
    <nc r="W36"/>
  </rcc>
  <rcc rId="18177" sId="14" numFmtId="4">
    <oc r="X36">
      <v>0</v>
    </oc>
    <nc r="X36"/>
  </rcc>
  <rcc rId="18178" sId="14" numFmtId="4">
    <oc r="Y36">
      <v>0</v>
    </oc>
    <nc r="Y36"/>
  </rcc>
  <rcc rId="18179" sId="14" numFmtId="4">
    <oc r="Z36">
      <v>0</v>
    </oc>
    <nc r="Z36"/>
  </rcc>
  <rcc rId="18180" sId="14" numFmtId="4">
    <oc r="AA36">
      <v>0</v>
    </oc>
    <nc r="AA36"/>
  </rcc>
  <rcc rId="18181" sId="14" numFmtId="4">
    <oc r="AB36">
      <v>0</v>
    </oc>
    <nc r="AB36"/>
  </rcc>
  <rcc rId="18182" sId="14" numFmtId="4">
    <oc r="AC36">
      <v>0</v>
    </oc>
    <nc r="AC36"/>
  </rcc>
  <rcc rId="18183" sId="14" numFmtId="4">
    <oc r="AD36">
      <v>0</v>
    </oc>
    <nc r="AD36"/>
  </rcc>
  <rcc rId="18184" sId="14" numFmtId="4">
    <oc r="AE36">
      <v>0</v>
    </oc>
    <nc r="AE36"/>
  </rcc>
  <rcc rId="18185" sId="14" numFmtId="4">
    <oc r="AF36">
      <v>0</v>
    </oc>
    <nc r="AF36"/>
  </rcc>
  <rcc rId="18186" sId="14" numFmtId="4">
    <oc r="AG36">
      <v>0</v>
    </oc>
    <nc r="AG36"/>
  </rcc>
  <rcc rId="18187" sId="14">
    <oc r="C37" t="inlineStr">
      <is>
        <t>бюджет города Когалыма</t>
      </is>
    </oc>
    <nc r="C37"/>
  </rcc>
  <rcc rId="18188" sId="14">
    <oc r="D37">
      <f>SUM(J37,L37,N37,P37,R37,T37,V37,X37,Z37,AB37,AD37,AF37)</f>
    </oc>
    <nc r="D37"/>
  </rcc>
  <rcc rId="18189" sId="14">
    <oc r="E37">
      <f>J37</f>
    </oc>
    <nc r="E37"/>
  </rcc>
  <rcc rId="18190" sId="14">
    <oc r="F37">
      <f>G37</f>
    </oc>
    <nc r="F37"/>
  </rcc>
  <rcc rId="18191" sId="14">
    <oc r="G37">
      <f>SUM(K37,M37,O37,Q37,S37,U37,W37,Y37,AA37,AC37,AE37,AG37)</f>
    </oc>
    <nc r="G37"/>
  </rcc>
  <rcc rId="18192" sId="14">
    <oc r="H37">
      <f>IFERROR(G37/D37*100,0)</f>
    </oc>
    <nc r="H37"/>
  </rcc>
  <rcc rId="18193" sId="14">
    <oc r="I37">
      <f>IFERROR(G37/E37*100,0)</f>
    </oc>
    <nc r="I37"/>
  </rcc>
  <rcc rId="18194" sId="14" numFmtId="4">
    <oc r="J37">
      <v>0</v>
    </oc>
    <nc r="J37"/>
  </rcc>
  <rcc rId="18195" sId="14" numFmtId="4">
    <oc r="K37">
      <v>0</v>
    </oc>
    <nc r="K37"/>
  </rcc>
  <rcc rId="18196" sId="14" numFmtId="4">
    <oc r="L37">
      <v>0</v>
    </oc>
    <nc r="L37"/>
  </rcc>
  <rcc rId="18197" sId="14" numFmtId="4">
    <oc r="M37">
      <v>0</v>
    </oc>
    <nc r="M37"/>
  </rcc>
  <rcc rId="18198" sId="14" numFmtId="4">
    <oc r="N37">
      <v>0</v>
    </oc>
    <nc r="N37"/>
  </rcc>
  <rcc rId="18199" sId="14" numFmtId="4">
    <oc r="O37">
      <v>0</v>
    </oc>
    <nc r="O37"/>
  </rcc>
  <rcc rId="18200" sId="14" numFmtId="4">
    <oc r="P37">
      <v>0</v>
    </oc>
    <nc r="P37"/>
  </rcc>
  <rcc rId="18201" sId="14" numFmtId="4">
    <oc r="Q37">
      <v>0</v>
    </oc>
    <nc r="Q37"/>
  </rcc>
  <rcc rId="18202" sId="14" numFmtId="4">
    <oc r="R37">
      <v>0</v>
    </oc>
    <nc r="R37"/>
  </rcc>
  <rcc rId="18203" sId="14" numFmtId="4">
    <oc r="S37">
      <v>0</v>
    </oc>
    <nc r="S37"/>
  </rcc>
  <rcc rId="18204" sId="14" numFmtId="4">
    <oc r="T37">
      <v>0</v>
    </oc>
    <nc r="T37"/>
  </rcc>
  <rcc rId="18205" sId="14" numFmtId="4">
    <oc r="U37">
      <v>0</v>
    </oc>
    <nc r="U37"/>
  </rcc>
  <rcc rId="18206" sId="14" numFmtId="4">
    <oc r="V37">
      <v>0</v>
    </oc>
    <nc r="V37"/>
  </rcc>
  <rcc rId="18207" sId="14" numFmtId="4">
    <oc r="W37">
      <v>0</v>
    </oc>
    <nc r="W37"/>
  </rcc>
  <rcc rId="18208" sId="14" numFmtId="4">
    <oc r="X37">
      <v>0</v>
    </oc>
    <nc r="X37"/>
  </rcc>
  <rcc rId="18209" sId="14" numFmtId="4">
    <oc r="Y37">
      <v>0</v>
    </oc>
    <nc r="Y37"/>
  </rcc>
  <rcc rId="18210" sId="14" numFmtId="4">
    <oc r="Z37">
      <v>0</v>
    </oc>
    <nc r="Z37"/>
  </rcc>
  <rcc rId="18211" sId="14" numFmtId="4">
    <oc r="AA37">
      <v>0</v>
    </oc>
    <nc r="AA37"/>
  </rcc>
  <rcc rId="18212" sId="14" numFmtId="4">
    <oc r="AB37">
      <v>0</v>
    </oc>
    <nc r="AB37"/>
  </rcc>
  <rcc rId="18213" sId="14" numFmtId="4">
    <oc r="AC37">
      <v>0</v>
    </oc>
    <nc r="AC37"/>
  </rcc>
  <rcc rId="18214" sId="14" numFmtId="4">
    <oc r="AD37">
      <v>5420.3</v>
    </oc>
    <nc r="AD37"/>
  </rcc>
  <rcc rId="18215" sId="14" numFmtId="4">
    <oc r="AE37">
      <v>0</v>
    </oc>
    <nc r="AE37"/>
  </rcc>
  <rcc rId="18216" sId="14" numFmtId="4">
    <oc r="AF37">
      <v>0</v>
    </oc>
    <nc r="AF37"/>
  </rcc>
  <rcc rId="18217" sId="14" numFmtId="4">
    <oc r="AG37">
      <v>0</v>
    </oc>
    <nc r="AG37"/>
  </rcc>
  <rcc rId="18218" sId="14">
    <oc r="A38" t="inlineStr">
      <is>
        <t xml:space="preserve"> 2.1.5</t>
      </is>
    </oc>
    <nc r="A38"/>
  </rcc>
  <rcc rId="18219" sId="14">
    <oc r="B38" t="inlineStr">
      <is>
        <t xml:space="preserve">Проведение работ по строительству, реконструкции и ремонту, в том числе капитальному, автомобильных дорог местного значения
пользования местного значения
</t>
      </is>
    </oc>
    <nc r="B38"/>
  </rcc>
  <rcc rId="18220" sId="14">
    <oc r="C38" t="inlineStr">
      <is>
        <t>Всего</t>
      </is>
    </oc>
    <nc r="C38"/>
  </rcc>
  <rcc rId="18221" sId="14">
    <oc r="D38">
      <f>D40+D39</f>
    </oc>
    <nc r="D38"/>
  </rcc>
  <rcc rId="18222" sId="14">
    <oc r="E38">
      <f>E40+E39</f>
    </oc>
    <nc r="E38"/>
  </rcc>
  <rcc rId="18223" sId="14">
    <oc r="F38">
      <f>F40+F39</f>
    </oc>
    <nc r="F38"/>
  </rcc>
  <rcc rId="18224" sId="14">
    <oc r="G38">
      <f>G40+G39</f>
    </oc>
    <nc r="G38"/>
  </rcc>
  <rcc rId="18225" sId="14">
    <oc r="H38">
      <f>IFERROR(G38/D38*100,0)</f>
    </oc>
    <nc r="H38"/>
  </rcc>
  <rcc rId="18226" sId="14">
    <oc r="I38">
      <f>IFERROR(G38/E38*100,0)</f>
    </oc>
    <nc r="I38"/>
  </rcc>
  <rcc rId="18227" sId="14">
    <oc r="J38">
      <f>J40+J39</f>
    </oc>
    <nc r="J38"/>
  </rcc>
  <rcc rId="18228" sId="14">
    <oc r="K38">
      <f>K40+K39</f>
    </oc>
    <nc r="K38"/>
  </rcc>
  <rcc rId="18229" sId="14">
    <oc r="L38">
      <f>L40+L39</f>
    </oc>
    <nc r="L38"/>
  </rcc>
  <rcc rId="18230" sId="14">
    <oc r="M38">
      <f>M40+M39</f>
    </oc>
    <nc r="M38"/>
  </rcc>
  <rcc rId="18231" sId="14">
    <oc r="N38">
      <f>N40+N39</f>
    </oc>
    <nc r="N38"/>
  </rcc>
  <rcc rId="18232" sId="14">
    <oc r="O38">
      <f>O40+O39</f>
    </oc>
    <nc r="O38"/>
  </rcc>
  <rcc rId="18233" sId="14">
    <oc r="P38">
      <f>P40+P39</f>
    </oc>
    <nc r="P38"/>
  </rcc>
  <rcc rId="18234" sId="14">
    <oc r="Q38">
      <f>Q40+Q39</f>
    </oc>
    <nc r="Q38"/>
  </rcc>
  <rcc rId="18235" sId="14">
    <oc r="R38">
      <f>R40+R39</f>
    </oc>
    <nc r="R38"/>
  </rcc>
  <rcc rId="18236" sId="14">
    <oc r="S38">
      <f>S40+S39</f>
    </oc>
    <nc r="S38"/>
  </rcc>
  <rcc rId="18237" sId="14">
    <oc r="T38">
      <f>T40+T39</f>
    </oc>
    <nc r="T38"/>
  </rcc>
  <rcc rId="18238" sId="14">
    <oc r="U38">
      <f>U40+U39</f>
    </oc>
    <nc r="U38"/>
  </rcc>
  <rcc rId="18239" sId="14">
    <oc r="V38">
      <f>V40+V39</f>
    </oc>
    <nc r="V38"/>
  </rcc>
  <rcc rId="18240" sId="14">
    <oc r="W38">
      <f>W40+W39</f>
    </oc>
    <nc r="W38"/>
  </rcc>
  <rcc rId="18241" sId="14">
    <oc r="X38">
      <f>X40+X39</f>
    </oc>
    <nc r="X38"/>
  </rcc>
  <rcc rId="18242" sId="14">
    <oc r="Y38">
      <f>Y40+Y39</f>
    </oc>
    <nc r="Y38"/>
  </rcc>
  <rcc rId="18243" sId="14">
    <oc r="Z38">
      <f>Z40+Z39</f>
    </oc>
    <nc r="Z38"/>
  </rcc>
  <rcc rId="18244" sId="14">
    <oc r="AA38">
      <f>AA40+AA39</f>
    </oc>
    <nc r="AA38"/>
  </rcc>
  <rcc rId="18245" sId="14">
    <oc r="AB38">
      <f>AB40+AB39</f>
    </oc>
    <nc r="AB38"/>
  </rcc>
  <rcc rId="18246" sId="14">
    <oc r="AC38">
      <f>AC40+AC39</f>
    </oc>
    <nc r="AC38"/>
  </rcc>
  <rcc rId="18247" sId="14">
    <oc r="AD38">
      <f>AD40+AD39</f>
    </oc>
    <nc r="AD38"/>
  </rcc>
  <rcc rId="18248" sId="14">
    <oc r="AE38">
      <f>AE40+AE39</f>
    </oc>
    <nc r="AE38"/>
  </rcc>
  <rcc rId="18249" sId="14">
    <oc r="AF38">
      <f>AF40+AF39</f>
    </oc>
    <nc r="AF38"/>
  </rcc>
  <rcc rId="18250" sId="14">
    <oc r="AG38">
      <f>AG40+AG39</f>
    </oc>
    <nc r="AG38"/>
  </rcc>
  <rcc rId="18251" sId="14">
    <oc r="C39" t="inlineStr">
      <is>
        <t>бюджет автономного округа</t>
      </is>
    </oc>
    <nc r="C39"/>
  </rcc>
  <rcc rId="18252" sId="14">
    <oc r="D39">
      <f>SUM(J39,L39,N39,P39,R39,T39,V39,X39,Z39,AB39,AD39,AF39)</f>
    </oc>
    <nc r="D39"/>
  </rcc>
  <rcc rId="18253" sId="14">
    <oc r="E39">
      <f>J39</f>
    </oc>
    <nc r="E39"/>
  </rcc>
  <rcc rId="18254" sId="14">
    <oc r="F39">
      <f>G39</f>
    </oc>
    <nc r="F39"/>
  </rcc>
  <rcc rId="18255" sId="14">
    <oc r="G39">
      <f>SUM(K39,M39,O39,Q39,S39,U39,W39,Y39,AA39,AC39,AE39,AG39)</f>
    </oc>
    <nc r="G39"/>
  </rcc>
  <rcc rId="18256" sId="14">
    <oc r="H39">
      <f>IFERROR(G39/D39*100,0)</f>
    </oc>
    <nc r="H39"/>
  </rcc>
  <rcc rId="18257" sId="14">
    <oc r="I39">
      <f>IFERROR(G39/E39*100,0)</f>
    </oc>
    <nc r="I39"/>
  </rcc>
  <rcc rId="18258" sId="14" numFmtId="4">
    <oc r="J39">
      <v>0</v>
    </oc>
    <nc r="J39"/>
  </rcc>
  <rcc rId="18259" sId="14" numFmtId="4">
    <oc r="K39">
      <v>0</v>
    </oc>
    <nc r="K39"/>
  </rcc>
  <rcc rId="18260" sId="14" numFmtId="4">
    <oc r="L39">
      <v>0</v>
    </oc>
    <nc r="L39"/>
  </rcc>
  <rcc rId="18261" sId="14" numFmtId="4">
    <oc r="M39">
      <v>0</v>
    </oc>
    <nc r="M39"/>
  </rcc>
  <rcc rId="18262" sId="14" numFmtId="4">
    <oc r="N39">
      <v>0</v>
    </oc>
    <nc r="N39"/>
  </rcc>
  <rcc rId="18263" sId="14" numFmtId="4">
    <oc r="O39">
      <v>0</v>
    </oc>
    <nc r="O39"/>
  </rcc>
  <rcc rId="18264" sId="14" numFmtId="4">
    <oc r="P39">
      <v>0</v>
    </oc>
    <nc r="P39"/>
  </rcc>
  <rcc rId="18265" sId="14" numFmtId="4">
    <oc r="Q39">
      <v>0</v>
    </oc>
    <nc r="Q39"/>
  </rcc>
  <rcc rId="18266" sId="14" numFmtId="4">
    <oc r="R39">
      <v>0</v>
    </oc>
    <nc r="R39"/>
  </rcc>
  <rcc rId="18267" sId="14" numFmtId="4">
    <oc r="S39">
      <v>0</v>
    </oc>
    <nc r="S39"/>
  </rcc>
  <rcc rId="18268" sId="14" numFmtId="4">
    <oc r="T39">
      <v>0</v>
    </oc>
    <nc r="T39"/>
  </rcc>
  <rcc rId="18269" sId="14" numFmtId="4">
    <oc r="U39">
      <v>0</v>
    </oc>
    <nc r="U39"/>
  </rcc>
  <rcc rId="18270" sId="14" numFmtId="4">
    <oc r="V39">
      <v>0</v>
    </oc>
    <nc r="V39"/>
  </rcc>
  <rcc rId="18271" sId="14" numFmtId="4">
    <oc r="W39">
      <v>0</v>
    </oc>
    <nc r="W39"/>
  </rcc>
  <rcc rId="18272" sId="14" numFmtId="4">
    <oc r="X39">
      <v>0</v>
    </oc>
    <nc r="X39"/>
  </rcc>
  <rcc rId="18273" sId="14" numFmtId="4">
    <oc r="Y39">
      <v>0</v>
    </oc>
    <nc r="Y39"/>
  </rcc>
  <rcc rId="18274" sId="14" numFmtId="4">
    <oc r="Z39">
      <v>0</v>
    </oc>
    <nc r="Z39"/>
  </rcc>
  <rcc rId="18275" sId="14" numFmtId="4">
    <oc r="AA39">
      <v>0</v>
    </oc>
    <nc r="AA39"/>
  </rcc>
  <rcc rId="18276" sId="14" numFmtId="4">
    <oc r="AB39">
      <v>26873.4</v>
    </oc>
    <nc r="AB39"/>
  </rcc>
  <rcc rId="18277" sId="14" numFmtId="4">
    <oc r="AC39">
      <v>0</v>
    </oc>
    <nc r="AC39"/>
  </rcc>
  <rcc rId="18278" sId="14" numFmtId="4">
    <oc r="AD39">
      <v>0</v>
    </oc>
    <nc r="AD39"/>
  </rcc>
  <rcc rId="18279" sId="14" numFmtId="4">
    <oc r="AE39">
      <v>0</v>
    </oc>
    <nc r="AE39"/>
  </rcc>
  <rcc rId="18280" sId="14" numFmtId="4">
    <oc r="AF39">
      <v>0</v>
    </oc>
    <nc r="AF39"/>
  </rcc>
  <rcc rId="18281" sId="14" numFmtId="4">
    <oc r="AG39">
      <v>0</v>
    </oc>
    <nc r="AG39"/>
  </rcc>
  <rcc rId="18282" sId="14">
    <oc r="C40" t="inlineStr">
      <is>
        <t>бюджет города Когалыма</t>
      </is>
    </oc>
    <nc r="C40"/>
  </rcc>
  <rcc rId="18283" sId="14">
    <oc r="D40">
      <f>SUM(J40,L40,N40,P40,R40,T40,V40,X40,Z40,AB40,AD40,AF40)</f>
    </oc>
    <nc r="D40"/>
  </rcc>
  <rcc rId="18284" sId="14">
    <oc r="E40">
      <f>J40</f>
    </oc>
    <nc r="E40"/>
  </rcc>
  <rcc rId="18285" sId="14">
    <oc r="F40">
      <f>G40</f>
    </oc>
    <nc r="F40"/>
  </rcc>
  <rcc rId="18286" sId="14">
    <oc r="G40">
      <f>SUM(K40,M40,O40,Q40,S40,U40,W40,Y40,AA40,AC40,AE40,AG40)</f>
    </oc>
    <nc r="G40"/>
  </rcc>
  <rcc rId="18287" sId="14">
    <oc r="H40">
      <f>IFERROR(G40/D40*100,0)</f>
    </oc>
    <nc r="H40"/>
  </rcc>
  <rcc rId="18288" sId="14">
    <oc r="I40">
      <f>IFERROR(G40/E40*100,0)</f>
    </oc>
    <nc r="I40"/>
  </rcc>
  <rcc rId="18289" sId="14" numFmtId="4">
    <oc r="J40">
      <v>0</v>
    </oc>
    <nc r="J40"/>
  </rcc>
  <rcc rId="18290" sId="14" numFmtId="4">
    <oc r="K40">
      <v>0</v>
    </oc>
    <nc r="K40"/>
  </rcc>
  <rcc rId="18291" sId="14" numFmtId="4">
    <oc r="L40">
      <v>0</v>
    </oc>
    <nc r="L40"/>
  </rcc>
  <rcc rId="18292" sId="14" numFmtId="4">
    <oc r="M40">
      <v>0</v>
    </oc>
    <nc r="M40"/>
  </rcc>
  <rcc rId="18293" sId="14" numFmtId="4">
    <oc r="N40">
      <v>0</v>
    </oc>
    <nc r="N40"/>
  </rcc>
  <rcc rId="18294" sId="14" numFmtId="4">
    <oc r="O40">
      <v>0</v>
    </oc>
    <nc r="O40"/>
  </rcc>
  <rcc rId="18295" sId="14" numFmtId="4">
    <oc r="P40">
      <v>0</v>
    </oc>
    <nc r="P40"/>
  </rcc>
  <rcc rId="18296" sId="14" numFmtId="4">
    <oc r="Q40">
      <v>0</v>
    </oc>
    <nc r="Q40"/>
  </rcc>
  <rcc rId="18297" sId="14" numFmtId="4">
    <oc r="R40">
      <v>0</v>
    </oc>
    <nc r="R40"/>
  </rcc>
  <rcc rId="18298" sId="14" numFmtId="4">
    <oc r="S40">
      <v>0</v>
    </oc>
    <nc r="S40"/>
  </rcc>
  <rcc rId="18299" sId="14" numFmtId="4">
    <oc r="T40">
      <v>0</v>
    </oc>
    <nc r="T40"/>
  </rcc>
  <rcc rId="18300" sId="14" numFmtId="4">
    <oc r="U40">
      <v>0</v>
    </oc>
    <nc r="U40"/>
  </rcc>
  <rcc rId="18301" sId="14" numFmtId="4">
    <oc r="V40">
      <v>0</v>
    </oc>
    <nc r="V40"/>
  </rcc>
  <rcc rId="18302" sId="14" numFmtId="4">
    <oc r="W40">
      <v>0</v>
    </oc>
    <nc r="W40"/>
  </rcc>
  <rcc rId="18303" sId="14" numFmtId="4">
    <oc r="X40">
      <v>0</v>
    </oc>
    <nc r="X40"/>
  </rcc>
  <rcc rId="18304" sId="14" numFmtId="4">
    <oc r="Y40">
      <v>0</v>
    </oc>
    <nc r="Y40"/>
  </rcc>
  <rcc rId="18305" sId="14" numFmtId="4">
    <oc r="Z40">
      <v>0</v>
    </oc>
    <nc r="Z40"/>
  </rcc>
  <rcc rId="18306" sId="14" numFmtId="4">
    <oc r="AA40">
      <v>0</v>
    </oc>
    <nc r="AA40"/>
  </rcc>
  <rcc rId="18307" sId="14" numFmtId="4">
    <oc r="AB40">
      <v>20334.099999999999</v>
    </oc>
    <nc r="AB40"/>
  </rcc>
  <rcc rId="18308" sId="14" numFmtId="4">
    <oc r="AC40">
      <v>0</v>
    </oc>
    <nc r="AC40"/>
  </rcc>
  <rcc rId="18309" sId="14" numFmtId="4">
    <oc r="AD40">
      <v>388.9</v>
    </oc>
    <nc r="AD40"/>
  </rcc>
  <rcc rId="18310" sId="14" numFmtId="4">
    <oc r="AE40">
      <v>0</v>
    </oc>
    <nc r="AE40"/>
  </rcc>
  <rcc rId="18311" sId="14" numFmtId="4">
    <oc r="AF40">
      <v>65467.855000000003</v>
    </oc>
    <nc r="AF40"/>
  </rcc>
  <rcc rId="18312" sId="14" numFmtId="4">
    <oc r="AG40">
      <v>0</v>
    </oc>
    <nc r="AG40"/>
  </rcc>
  <rcc rId="18313" sId="14">
    <oc r="B41" t="inlineStr">
      <is>
        <t>Направление (подпрограмма) 3. «Безопасность дорожного движения»</t>
      </is>
    </oc>
    <nc r="B41"/>
  </rcc>
  <rcc rId="18314" sId="14">
    <oc r="A42" t="inlineStr">
      <is>
        <t xml:space="preserve"> 3.1</t>
      </is>
    </oc>
    <nc r="A42"/>
  </rcc>
  <rcc rId="18315" sId="14">
    <oc r="B42" t="inlineStr">
      <is>
        <t>Комплекс процессных мероприятий «Внедрение автоматизированных и роботизированных технологий организации дорожного движения и контроля за соблюдением правил дорожного движения»  / Мероприятие (результат) «Обеспечение бесперебойного функционирования системы фотовидеофиксации»</t>
      </is>
    </oc>
    <nc r="B42"/>
  </rcc>
  <rcc rId="18316" sId="14">
    <oc r="C42" t="inlineStr">
      <is>
        <t>Всего</t>
      </is>
    </oc>
    <nc r="C42"/>
  </rcc>
  <rcc rId="18317" sId="14">
    <oc r="D42">
      <f>SUM(J42,L42,N42,P42,R42,T42,V42,X42,Z42,AB42,AD42,AF42)</f>
    </oc>
    <nc r="D42"/>
  </rcc>
  <rcc rId="18318" sId="14">
    <oc r="E42">
      <f>E43+E44</f>
    </oc>
    <nc r="E42"/>
  </rcc>
  <rcc rId="18319" sId="14">
    <oc r="F42">
      <f>F43+F44</f>
    </oc>
    <nc r="F42"/>
  </rcc>
  <rcc rId="18320" sId="14">
    <oc r="G42">
      <f>G43+G44</f>
    </oc>
    <nc r="G42"/>
  </rcc>
  <rcc rId="18321" sId="14">
    <oc r="H42">
      <f>IFERROR(G42/D42*100,0)</f>
    </oc>
    <nc r="H42"/>
  </rcc>
  <rcc rId="18322" sId="14">
    <oc r="I42">
      <f>IFERROR(G42/E42*100,0)</f>
    </oc>
    <nc r="I42"/>
  </rcc>
  <rcc rId="18323" sId="14">
    <oc r="J42">
      <f>J43+J44</f>
    </oc>
    <nc r="J42"/>
  </rcc>
  <rcc rId="18324" sId="14">
    <oc r="K42">
      <f>K43+K44</f>
    </oc>
    <nc r="K42"/>
  </rcc>
  <rcc rId="18325" sId="14">
    <oc r="L42">
      <f>L43+L44</f>
    </oc>
    <nc r="L42"/>
  </rcc>
  <rcc rId="18326" sId="14">
    <oc r="M42">
      <f>M43+M44</f>
    </oc>
    <nc r="M42"/>
  </rcc>
  <rcc rId="18327" sId="14">
    <oc r="N42">
      <f>N43+N44</f>
    </oc>
    <nc r="N42"/>
  </rcc>
  <rcc rId="18328" sId="14">
    <oc r="O42">
      <f>O43+O44</f>
    </oc>
    <nc r="O42"/>
  </rcc>
  <rcc rId="18329" sId="14">
    <oc r="P42">
      <f>P43+P44</f>
    </oc>
    <nc r="P42"/>
  </rcc>
  <rcc rId="18330" sId="14">
    <oc r="Q42">
      <f>Q43+Q44</f>
    </oc>
    <nc r="Q42"/>
  </rcc>
  <rcc rId="18331" sId="14">
    <oc r="R42">
      <f>R43+R44</f>
    </oc>
    <nc r="R42"/>
  </rcc>
  <rcc rId="18332" sId="14">
    <oc r="S42">
      <f>S43+S44</f>
    </oc>
    <nc r="S42"/>
  </rcc>
  <rcc rId="18333" sId="14">
    <oc r="T42">
      <f>T43+T44</f>
    </oc>
    <nc r="T42"/>
  </rcc>
  <rcc rId="18334" sId="14">
    <oc r="U42">
      <f>U43+U44</f>
    </oc>
    <nc r="U42"/>
  </rcc>
  <rcc rId="18335" sId="14">
    <oc r="V42">
      <f>V43+V44</f>
    </oc>
    <nc r="V42"/>
  </rcc>
  <rcc rId="18336" sId="14">
    <oc r="W42">
      <f>W43+W44</f>
    </oc>
    <nc r="W42"/>
  </rcc>
  <rcc rId="18337" sId="14">
    <oc r="X42">
      <f>X43+X44</f>
    </oc>
    <nc r="X42"/>
  </rcc>
  <rcc rId="18338" sId="14">
    <oc r="Y42">
      <f>Y43+Y44</f>
    </oc>
    <nc r="Y42"/>
  </rcc>
  <rcc rId="18339" sId="14">
    <oc r="Z42">
      <f>Z43+Z44</f>
    </oc>
    <nc r="Z42"/>
  </rcc>
  <rcc rId="18340" sId="14">
    <oc r="AA42">
      <f>AA43+AA44</f>
    </oc>
    <nc r="AA42"/>
  </rcc>
  <rcc rId="18341" sId="14">
    <oc r="AB42">
      <f>AB43+AB44</f>
    </oc>
    <nc r="AB42"/>
  </rcc>
  <rcc rId="18342" sId="14">
    <oc r="AC42">
      <f>AC43+AC44</f>
    </oc>
    <nc r="AC42"/>
  </rcc>
  <rcc rId="18343" sId="14">
    <oc r="AD42">
      <f>AD43+AD44</f>
    </oc>
    <nc r="AD42"/>
  </rcc>
  <rcc rId="18344" sId="14">
    <oc r="AE42">
      <f>AE43+AE44</f>
    </oc>
    <nc r="AE42"/>
  </rcc>
  <rcc rId="18345" sId="14">
    <oc r="AF42">
      <f>AF43+AF44</f>
    </oc>
    <nc r="AF42"/>
  </rcc>
  <rcc rId="18346" sId="14">
    <oc r="AG42">
      <f>AG43+AG44</f>
    </oc>
    <nc r="AG42"/>
  </rcc>
  <rcc rId="18347" sId="14">
    <oc r="C43" t="inlineStr">
      <is>
        <t>федеральный бюджет</t>
      </is>
    </oc>
    <nc r="C43"/>
  </rcc>
  <rcc rId="18348" sId="14">
    <oc r="D43">
      <f>SUM(J43,L43,N43,P43,R43,T43,V43,X43,Z43,AB43,AD43,AF43)</f>
    </oc>
    <nc r="D43"/>
  </rcc>
  <rcc rId="18349" sId="14">
    <oc r="E43">
      <f>J43</f>
    </oc>
    <nc r="E43"/>
  </rcc>
  <rcc rId="18350" sId="14">
    <oc r="F43">
      <f>G43</f>
    </oc>
    <nc r="F43"/>
  </rcc>
  <rcc rId="18351" sId="14">
    <oc r="G43">
      <f>SUM(K43,M43,O43,Q43,S43,U43,W43,Y43,AA43,AC43,AE43,AG43)</f>
    </oc>
    <nc r="G43"/>
  </rcc>
  <rcc rId="18352" sId="14">
    <oc r="H43">
      <f>IFERROR(G43/D43*100,0)</f>
    </oc>
    <nc r="H43"/>
  </rcc>
  <rcc rId="18353" sId="14">
    <oc r="I43">
      <f>IFERROR(G43/E43*100,0)</f>
    </oc>
    <nc r="I43"/>
  </rcc>
  <rcc rId="18354" sId="14" numFmtId="4">
    <oc r="J43">
      <v>0</v>
    </oc>
    <nc r="J43"/>
  </rcc>
  <rcc rId="18355" sId="14" numFmtId="4">
    <oc r="K43">
      <v>0</v>
    </oc>
    <nc r="K43"/>
  </rcc>
  <rcc rId="18356" sId="14" numFmtId="4">
    <oc r="L43">
      <v>0</v>
    </oc>
    <nc r="L43"/>
  </rcc>
  <rcc rId="18357" sId="14" numFmtId="4">
    <oc r="M43">
      <v>0</v>
    </oc>
    <nc r="M43"/>
  </rcc>
  <rcc rId="18358" sId="14" numFmtId="4">
    <oc r="N43">
      <v>0</v>
    </oc>
    <nc r="N43"/>
  </rcc>
  <rcc rId="18359" sId="14" numFmtId="4">
    <oc r="O43">
      <v>0</v>
    </oc>
    <nc r="O43"/>
  </rcc>
  <rcc rId="18360" sId="14" numFmtId="4">
    <oc r="P43">
      <v>0</v>
    </oc>
    <nc r="P43"/>
  </rcc>
  <rcc rId="18361" sId="14" numFmtId="4">
    <oc r="Q43">
      <v>0</v>
    </oc>
    <nc r="Q43"/>
  </rcc>
  <rcc rId="18362" sId="14" numFmtId="4">
    <oc r="R43">
      <v>0</v>
    </oc>
    <nc r="R43"/>
  </rcc>
  <rcc rId="18363" sId="14" numFmtId="4">
    <oc r="S43">
      <v>0</v>
    </oc>
    <nc r="S43"/>
  </rcc>
  <rcc rId="18364" sId="14" numFmtId="4">
    <oc r="T43">
      <v>0</v>
    </oc>
    <nc r="T43"/>
  </rcc>
  <rcc rId="18365" sId="14" numFmtId="4">
    <oc r="U43">
      <v>0</v>
    </oc>
    <nc r="U43"/>
  </rcc>
  <rcc rId="18366" sId="14" numFmtId="4">
    <oc r="V43">
      <v>0</v>
    </oc>
    <nc r="V43"/>
  </rcc>
  <rcc rId="18367" sId="14" numFmtId="4">
    <oc r="W43">
      <v>0</v>
    </oc>
    <nc r="W43"/>
  </rcc>
  <rcc rId="18368" sId="14" numFmtId="4">
    <oc r="X43">
      <v>0</v>
    </oc>
    <nc r="X43"/>
  </rcc>
  <rcc rId="18369" sId="14" numFmtId="4">
    <oc r="Y43">
      <v>0</v>
    </oc>
    <nc r="Y43"/>
  </rcc>
  <rcc rId="18370" sId="14" numFmtId="4">
    <oc r="Z43">
      <v>0</v>
    </oc>
    <nc r="Z43"/>
  </rcc>
  <rcc rId="18371" sId="14" numFmtId="4">
    <oc r="AA43">
      <v>0</v>
    </oc>
    <nc r="AA43"/>
  </rcc>
  <rcc rId="18372" sId="14" numFmtId="4">
    <oc r="AB43">
      <v>0</v>
    </oc>
    <nc r="AB43"/>
  </rcc>
  <rcc rId="18373" sId="14" numFmtId="4">
    <oc r="AC43">
      <v>0</v>
    </oc>
    <nc r="AC43"/>
  </rcc>
  <rcc rId="18374" sId="14" numFmtId="4">
    <oc r="AD43">
      <v>0</v>
    </oc>
    <nc r="AD43"/>
  </rcc>
  <rcc rId="18375" sId="14" numFmtId="4">
    <oc r="AE43">
      <v>0</v>
    </oc>
    <nc r="AE43"/>
  </rcc>
  <rcc rId="18376" sId="14" numFmtId="4">
    <oc r="AF43">
      <v>0</v>
    </oc>
    <nc r="AF43"/>
  </rcc>
  <rcc rId="18377" sId="14" numFmtId="4">
    <oc r="AG43">
      <v>0</v>
    </oc>
    <nc r="AG43"/>
  </rcc>
  <rcc rId="18378" sId="14">
    <oc r="C44" t="inlineStr">
      <is>
        <t>бюджет города Когалыма</t>
      </is>
    </oc>
    <nc r="C44"/>
  </rcc>
  <rcc rId="18379" sId="14">
    <oc r="D44">
      <f>SUM(J44,L44,N44,P44,R44,T44,V44,X44,Z44,AB44,AD44,AF44)</f>
    </oc>
    <nc r="D44"/>
  </rcc>
  <rcc rId="18380" sId="14">
    <oc r="E44">
      <f>J44</f>
    </oc>
    <nc r="E44"/>
  </rcc>
  <rcc rId="18381" sId="14">
    <oc r="F44">
      <f>G44</f>
    </oc>
    <nc r="F44"/>
  </rcc>
  <rcc rId="18382" sId="14">
    <oc r="G44">
      <f>SUM(K44,M44,O44,Q44,S44,U44,W44,Y44,AA44,AC44,AE44,AG44)</f>
    </oc>
    <nc r="G44"/>
  </rcc>
  <rcc rId="18383" sId="14">
    <oc r="H44">
      <f>IFERROR(G44/D44*100,0)</f>
    </oc>
    <nc r="H44"/>
  </rcc>
  <rcc rId="18384" sId="14">
    <oc r="I44">
      <f>IFERROR(G44/E44*100,0)</f>
    </oc>
    <nc r="I44"/>
  </rcc>
  <rcc rId="18385" sId="14" numFmtId="4">
    <oc r="J44">
      <v>299.541</v>
    </oc>
    <nc r="J44"/>
  </rcc>
  <rcc rId="18386" sId="14" numFmtId="4">
    <oc r="K44">
      <v>0</v>
    </oc>
    <nc r="K44"/>
  </rcc>
  <rcc rId="18387" sId="14" numFmtId="4">
    <oc r="L44">
      <v>430.86099999999999</v>
    </oc>
    <nc r="L44"/>
  </rcc>
  <rcc rId="18388" sId="14" numFmtId="4">
    <oc r="M44">
      <v>0</v>
    </oc>
    <nc r="M44"/>
  </rcc>
  <rcc rId="18389" sId="14" numFmtId="4">
    <oc r="N44">
      <v>430.86099999999999</v>
    </oc>
    <nc r="N44"/>
  </rcc>
  <rcc rId="18390" sId="14" numFmtId="4">
    <oc r="O44">
      <v>0</v>
    </oc>
    <nc r="O44"/>
  </rcc>
  <rcc rId="18391" sId="14" numFmtId="4">
    <oc r="P44">
      <v>556.76</v>
    </oc>
    <nc r="P44"/>
  </rcc>
  <rcc rId="18392" sId="14" numFmtId="4">
    <oc r="Q44">
      <v>0</v>
    </oc>
    <nc r="Q44"/>
  </rcc>
  <rcc rId="18393" sId="14" numFmtId="4">
    <oc r="R44">
      <v>430.86099999999999</v>
    </oc>
    <nc r="R44"/>
  </rcc>
  <rcc rId="18394" sId="14" numFmtId="4">
    <oc r="S44">
      <v>0</v>
    </oc>
    <nc r="S44"/>
  </rcc>
  <rcc rId="18395" sId="14" numFmtId="4">
    <oc r="T44">
      <v>436.34500000000003</v>
    </oc>
    <nc r="T44"/>
  </rcc>
  <rcc rId="18396" sId="14" numFmtId="4">
    <oc r="U44">
      <v>0</v>
    </oc>
    <nc r="U44"/>
  </rcc>
  <rcc rId="18397" sId="14" numFmtId="4">
    <oc r="V44">
      <v>430.86</v>
    </oc>
    <nc r="V44"/>
  </rcc>
  <rcc rId="18398" sId="14" numFmtId="4">
    <oc r="W44">
      <v>0</v>
    </oc>
    <nc r="W44"/>
  </rcc>
  <rcc rId="18399" sId="14" numFmtId="4">
    <oc r="X44">
      <v>430.86</v>
    </oc>
    <nc r="X44"/>
  </rcc>
  <rcc rId="18400" sId="14" numFmtId="4">
    <oc r="Y44">
      <v>0</v>
    </oc>
    <nc r="Y44"/>
  </rcc>
  <rcc rId="18401" sId="14" numFmtId="4">
    <oc r="Z44">
      <v>430.86099999999999</v>
    </oc>
    <nc r="Z44"/>
  </rcc>
  <rcc rId="18402" sId="14" numFmtId="4">
    <oc r="AA44">
      <v>0</v>
    </oc>
    <nc r="AA44"/>
  </rcc>
  <rcc rId="18403" sId="14" numFmtId="4">
    <oc r="AB44">
      <v>430.86</v>
    </oc>
    <nc r="AB44"/>
  </rcc>
  <rcc rId="18404" sId="14" numFmtId="4">
    <oc r="AC44">
      <v>0</v>
    </oc>
    <nc r="AC44"/>
  </rcc>
  <rcc rId="18405" sId="14" numFmtId="4">
    <oc r="AD44">
      <v>1213.376</v>
    </oc>
    <nc r="AD44"/>
  </rcc>
  <rcc rId="18406" sId="14" numFmtId="4">
    <oc r="AE44">
      <v>0</v>
    </oc>
    <nc r="AE44"/>
  </rcc>
  <rcc rId="18407" sId="14" numFmtId="4">
    <oc r="AF44">
      <v>663.53700000000003</v>
    </oc>
    <nc r="AF44"/>
  </rcc>
  <rcc rId="18408" sId="14" numFmtId="4">
    <oc r="AG44">
      <v>0</v>
    </oc>
    <nc r="AG44"/>
  </rcc>
  <rcc rId="18409" sId="15">
    <oc r="C2" t="inlineStr">
      <is>
        <t xml:space="preserve">Отчет о ходе реализации муниципальной программы </t>
      </is>
    </oc>
    <nc r="C2"/>
  </rcc>
  <rcc rId="18410" sId="15">
    <oc r="C3" t="inlineStr">
      <is>
        <t>"Управление муниципальными финансами в городе Когалыме"</t>
      </is>
    </oc>
    <nc r="C3"/>
  </rcc>
  <rcc rId="18411" sId="15">
    <oc r="AG3" t="inlineStr">
      <is>
        <t>тыс. рублей</t>
      </is>
    </oc>
    <nc r="AG3"/>
  </rcc>
  <rcc rId="18412" sId="15">
    <oc r="A4" t="inlineStr">
      <is>
        <t>№п/п</t>
      </is>
    </oc>
    <nc r="A4"/>
  </rcc>
  <rcc rId="18413" sId="15">
    <oc r="B4" t="inlineStr">
      <is>
        <t>Наименование направления (подпрограмм), структурных элементов</t>
      </is>
    </oc>
    <nc r="B4"/>
  </rcc>
  <rcc rId="18414" sId="15">
    <oc r="C4" t="inlineStr">
      <is>
        <t>Источники финансирования</t>
      </is>
    </oc>
    <nc r="C4"/>
  </rcc>
  <rcc rId="18415" sId="15">
    <oc r="D4" t="inlineStr">
      <is>
        <t>План на</t>
      </is>
    </oc>
    <nc r="D4"/>
  </rcc>
  <rcc rId="18416" sId="15">
    <oc r="E4" t="inlineStr">
      <is>
        <t>План на</t>
      </is>
    </oc>
    <nc r="E4"/>
  </rcc>
  <rcc rId="18417" sId="15">
    <oc r="F4" t="inlineStr">
      <is>
        <t xml:space="preserve">Профинансировано на </t>
      </is>
    </oc>
    <nc r="F4"/>
  </rcc>
  <rcc rId="18418" sId="15">
    <oc r="G4" t="inlineStr">
      <is>
        <t xml:space="preserve">Кассовый расход на </t>
      </is>
    </oc>
    <nc r="G4"/>
  </rcc>
  <rcc rId="18419" sId="15">
    <oc r="H4" t="inlineStr">
      <is>
        <t>Исполнение, %</t>
      </is>
    </oc>
    <nc r="H4"/>
  </rcc>
  <rcc rId="18420" sId="15">
    <oc r="J4" t="inlineStr">
      <is>
        <t>январь</t>
      </is>
    </oc>
    <nc r="J4"/>
  </rcc>
  <rcc rId="18421" sId="15">
    <oc r="L4" t="inlineStr">
      <is>
        <t>февраль</t>
      </is>
    </oc>
    <nc r="L4"/>
  </rcc>
  <rcc rId="18422" sId="15">
    <oc r="N4" t="inlineStr">
      <is>
        <t>март</t>
      </is>
    </oc>
    <nc r="N4"/>
  </rcc>
  <rcc rId="18423" sId="15">
    <oc r="P4" t="inlineStr">
      <is>
        <t>апрель</t>
      </is>
    </oc>
    <nc r="P4"/>
  </rcc>
  <rcc rId="18424" sId="15">
    <oc r="R4" t="inlineStr">
      <is>
        <t>май</t>
      </is>
    </oc>
    <nc r="R4"/>
  </rcc>
  <rcc rId="18425" sId="15">
    <oc r="T4" t="inlineStr">
      <is>
        <t>июнь</t>
      </is>
    </oc>
    <nc r="T4"/>
  </rcc>
  <rcc rId="18426" sId="15">
    <oc r="V4" t="inlineStr">
      <is>
        <t>июль</t>
      </is>
    </oc>
    <nc r="V4"/>
  </rcc>
  <rcc rId="18427" sId="15">
    <oc r="X4" t="inlineStr">
      <is>
        <t>август</t>
      </is>
    </oc>
    <nc r="X4"/>
  </rcc>
  <rcc rId="18428" sId="15">
    <oc r="Z4" t="inlineStr">
      <is>
        <t>сентябрь</t>
      </is>
    </oc>
    <nc r="Z4"/>
  </rcc>
  <rcc rId="18429" sId="15">
    <oc r="AB4" t="inlineStr">
      <is>
        <t>октябрь</t>
      </is>
    </oc>
    <nc r="AB4"/>
  </rcc>
  <rcc rId="18430" sId="15">
    <oc r="AD4" t="inlineStr">
      <is>
        <t>ноябрь</t>
      </is>
    </oc>
    <nc r="AD4"/>
  </rcc>
  <rcc rId="18431" sId="15">
    <oc r="AF4" t="inlineStr">
      <is>
        <t>декабрь</t>
      </is>
    </oc>
    <nc r="AF4"/>
  </rcc>
  <rcc rId="18432" sId="15">
    <oc r="AH4" t="inlineStr">
      <is>
        <t>Результаты реализации и причины отклонений факта от плана</t>
      </is>
    </oc>
    <nc r="AH4"/>
  </rcc>
  <rcc rId="18433" sId="15">
    <oc r="D6">
      <v>2025</v>
    </oc>
    <nc r="D6"/>
  </rcc>
  <rcc rId="18434" sId="15" numFmtId="19">
    <oc r="E6">
      <v>45778</v>
    </oc>
    <nc r="E6"/>
  </rcc>
  <rcc rId="18435" sId="15" numFmtId="19">
    <oc r="F6">
      <v>45778</v>
    </oc>
    <nc r="F6"/>
  </rcc>
  <rcc rId="18436" sId="15" numFmtId="19">
    <oc r="G6">
      <v>45778</v>
    </oc>
    <nc r="G6"/>
  </rcc>
  <rcc rId="18437" sId="15">
    <oc r="H6" t="inlineStr">
      <is>
        <t>к плану на год</t>
      </is>
    </oc>
    <nc r="H6"/>
  </rcc>
  <rcc rId="18438" sId="15">
    <oc r="I6" t="inlineStr">
      <is>
        <t>к плану на отчетную дату</t>
      </is>
    </oc>
    <nc r="I6"/>
  </rcc>
  <rcc rId="18439" sId="15">
    <oc r="J6" t="inlineStr">
      <is>
        <t xml:space="preserve">план </t>
      </is>
    </oc>
    <nc r="J6"/>
  </rcc>
  <rcc rId="18440" sId="15">
    <oc r="K6" t="inlineStr">
      <is>
        <t>кассовый расход</t>
      </is>
    </oc>
    <nc r="K6"/>
  </rcc>
  <rcc rId="18441" sId="15">
    <oc r="L6" t="inlineStr">
      <is>
        <t xml:space="preserve">план </t>
      </is>
    </oc>
    <nc r="L6"/>
  </rcc>
  <rcc rId="18442" sId="15">
    <oc r="M6" t="inlineStr">
      <is>
        <t>кассовый расход</t>
      </is>
    </oc>
    <nc r="M6"/>
  </rcc>
  <rcc rId="18443" sId="15">
    <oc r="N6" t="inlineStr">
      <is>
        <t xml:space="preserve">план </t>
      </is>
    </oc>
    <nc r="N6"/>
  </rcc>
  <rcc rId="18444" sId="15">
    <oc r="O6" t="inlineStr">
      <is>
        <t>кассовый расход</t>
      </is>
    </oc>
    <nc r="O6"/>
  </rcc>
  <rcc rId="18445" sId="15">
    <oc r="P6" t="inlineStr">
      <is>
        <t xml:space="preserve">план </t>
      </is>
    </oc>
    <nc r="P6"/>
  </rcc>
  <rcc rId="18446" sId="15">
    <oc r="Q6" t="inlineStr">
      <is>
        <t>кассовый расход</t>
      </is>
    </oc>
    <nc r="Q6"/>
  </rcc>
  <rcc rId="18447" sId="15">
    <oc r="R6" t="inlineStr">
      <is>
        <t xml:space="preserve">план </t>
      </is>
    </oc>
    <nc r="R6"/>
  </rcc>
  <rcc rId="18448" sId="15">
    <oc r="S6" t="inlineStr">
      <is>
        <t>кассовый расход</t>
      </is>
    </oc>
    <nc r="S6"/>
  </rcc>
  <rcc rId="18449" sId="15">
    <oc r="T6" t="inlineStr">
      <is>
        <t xml:space="preserve">план </t>
      </is>
    </oc>
    <nc r="T6"/>
  </rcc>
  <rcc rId="18450" sId="15">
    <oc r="U6" t="inlineStr">
      <is>
        <t>кассовый расход</t>
      </is>
    </oc>
    <nc r="U6"/>
  </rcc>
  <rcc rId="18451" sId="15">
    <oc r="V6" t="inlineStr">
      <is>
        <t xml:space="preserve">план </t>
      </is>
    </oc>
    <nc r="V6"/>
  </rcc>
  <rcc rId="18452" sId="15">
    <oc r="W6" t="inlineStr">
      <is>
        <t>кассовый расход</t>
      </is>
    </oc>
    <nc r="W6"/>
  </rcc>
  <rcc rId="18453" sId="15">
    <oc r="X6" t="inlineStr">
      <is>
        <t xml:space="preserve">план </t>
      </is>
    </oc>
    <nc r="X6"/>
  </rcc>
  <rcc rId="18454" sId="15">
    <oc r="Y6" t="inlineStr">
      <is>
        <t>кассовый расход</t>
      </is>
    </oc>
    <nc r="Y6"/>
  </rcc>
  <rcc rId="18455" sId="15">
    <oc r="Z6" t="inlineStr">
      <is>
        <t xml:space="preserve">план </t>
      </is>
    </oc>
    <nc r="Z6"/>
  </rcc>
  <rcc rId="18456" sId="15">
    <oc r="AA6" t="inlineStr">
      <is>
        <t>кассовый расход</t>
      </is>
    </oc>
    <nc r="AA6"/>
  </rcc>
  <rcc rId="18457" sId="15">
    <oc r="AB6" t="inlineStr">
      <is>
        <t xml:space="preserve">план </t>
      </is>
    </oc>
    <nc r="AB6"/>
  </rcc>
  <rcc rId="18458" sId="15">
    <oc r="AC6" t="inlineStr">
      <is>
        <t>кассовый расход</t>
      </is>
    </oc>
    <nc r="AC6"/>
  </rcc>
  <rcc rId="18459" sId="15">
    <oc r="AD6" t="inlineStr">
      <is>
        <t xml:space="preserve">план </t>
      </is>
    </oc>
    <nc r="AD6"/>
  </rcc>
  <rcc rId="18460" sId="15">
    <oc r="AE6" t="inlineStr">
      <is>
        <t>кассовый расход</t>
      </is>
    </oc>
    <nc r="AE6"/>
  </rcc>
  <rcc rId="18461" sId="15">
    <oc r="AF6" t="inlineStr">
      <is>
        <t xml:space="preserve">план </t>
      </is>
    </oc>
    <nc r="AF6"/>
  </rcc>
  <rcc rId="18462" sId="15">
    <oc r="AG6" t="inlineStr">
      <is>
        <t>кассовый расход</t>
      </is>
    </oc>
    <nc r="AG6"/>
  </rcc>
  <rcc rId="18463" sId="15" numFmtId="4">
    <oc r="A7">
      <v>1</v>
    </oc>
    <nc r="A7"/>
  </rcc>
  <rcc rId="18464" sId="15" numFmtId="4">
    <oc r="B7">
      <v>2</v>
    </oc>
    <nc r="B7"/>
  </rcc>
  <rcc rId="18465" sId="15" numFmtId="4">
    <oc r="C7">
      <v>3</v>
    </oc>
    <nc r="C7"/>
  </rcc>
  <rcc rId="18466" sId="15" numFmtId="4">
    <oc r="D7">
      <v>4</v>
    </oc>
    <nc r="D7"/>
  </rcc>
  <rcc rId="18467" sId="15" numFmtId="4">
    <oc r="E7">
      <v>5</v>
    </oc>
    <nc r="E7"/>
  </rcc>
  <rcc rId="18468" sId="15" numFmtId="4">
    <oc r="F7">
      <v>6</v>
    </oc>
    <nc r="F7"/>
  </rcc>
  <rcc rId="18469" sId="15" numFmtId="4">
    <oc r="G7">
      <v>7</v>
    </oc>
    <nc r="G7"/>
  </rcc>
  <rcc rId="18470" sId="15" numFmtId="4">
    <oc r="H7">
      <v>8</v>
    </oc>
    <nc r="H7"/>
  </rcc>
  <rcc rId="18471" sId="15" numFmtId="4">
    <oc r="I7">
      <v>9</v>
    </oc>
    <nc r="I7"/>
  </rcc>
  <rcc rId="18472" sId="15" numFmtId="4">
    <oc r="J7">
      <v>10</v>
    </oc>
    <nc r="J7"/>
  </rcc>
  <rcc rId="18473" sId="15" numFmtId="4">
    <oc r="K7">
      <v>11</v>
    </oc>
    <nc r="K7"/>
  </rcc>
  <rcc rId="18474" sId="15" numFmtId="4">
    <oc r="L7">
      <v>12</v>
    </oc>
    <nc r="L7"/>
  </rcc>
  <rcc rId="18475" sId="15" numFmtId="4">
    <oc r="M7">
      <v>13</v>
    </oc>
    <nc r="M7"/>
  </rcc>
  <rcc rId="18476" sId="15" numFmtId="4">
    <oc r="N7">
      <v>14</v>
    </oc>
    <nc r="N7"/>
  </rcc>
  <rcc rId="18477" sId="15" numFmtId="4">
    <oc r="O7">
      <v>15</v>
    </oc>
    <nc r="O7"/>
  </rcc>
  <rcc rId="18478" sId="15" numFmtId="4">
    <oc r="P7">
      <v>16</v>
    </oc>
    <nc r="P7"/>
  </rcc>
  <rcc rId="18479" sId="15" numFmtId="4">
    <oc r="Q7">
      <v>17</v>
    </oc>
    <nc r="Q7"/>
  </rcc>
  <rcc rId="18480" sId="15" numFmtId="4">
    <oc r="R7">
      <v>18</v>
    </oc>
    <nc r="R7"/>
  </rcc>
  <rcc rId="18481" sId="15" numFmtId="4">
    <oc r="S7">
      <v>19</v>
    </oc>
    <nc r="S7"/>
  </rcc>
  <rcc rId="18482" sId="15" numFmtId="4">
    <oc r="T7">
      <v>20</v>
    </oc>
    <nc r="T7"/>
  </rcc>
  <rcc rId="18483" sId="15" numFmtId="4">
    <oc r="U7">
      <v>21</v>
    </oc>
    <nc r="U7"/>
  </rcc>
  <rcc rId="18484" sId="15" numFmtId="4">
    <oc r="V7">
      <v>22</v>
    </oc>
    <nc r="V7"/>
  </rcc>
  <rcc rId="18485" sId="15" numFmtId="4">
    <oc r="W7">
      <v>23</v>
    </oc>
    <nc r="W7"/>
  </rcc>
  <rcc rId="18486" sId="15" numFmtId="4">
    <oc r="X7">
      <v>24</v>
    </oc>
    <nc r="X7"/>
  </rcc>
  <rcc rId="18487" sId="15" numFmtId="4">
    <oc r="Y7">
      <v>25</v>
    </oc>
    <nc r="Y7"/>
  </rcc>
  <rcc rId="18488" sId="15" numFmtId="4">
    <oc r="Z7">
      <v>26</v>
    </oc>
    <nc r="Z7"/>
  </rcc>
  <rcc rId="18489" sId="15" numFmtId="4">
    <oc r="AA7">
      <v>27</v>
    </oc>
    <nc r="AA7"/>
  </rcc>
  <rcc rId="18490" sId="15" numFmtId="4">
    <oc r="AB7">
      <v>28</v>
    </oc>
    <nc r="AB7"/>
  </rcc>
  <rcc rId="18491" sId="15" numFmtId="4">
    <oc r="AC7">
      <v>29</v>
    </oc>
    <nc r="AC7"/>
  </rcc>
  <rcc rId="18492" sId="15" numFmtId="4">
    <oc r="AD7">
      <v>30</v>
    </oc>
    <nc r="AD7"/>
  </rcc>
  <rcc rId="18493" sId="15" numFmtId="4">
    <oc r="AE7">
      <v>31</v>
    </oc>
    <nc r="AE7"/>
  </rcc>
  <rcc rId="18494" sId="15" numFmtId="4">
    <oc r="AF7">
      <v>32</v>
    </oc>
    <nc r="AF7"/>
  </rcc>
  <rcc rId="18495" sId="15" numFmtId="4">
    <oc r="AG7">
      <v>33</v>
    </oc>
    <nc r="AG7"/>
  </rcc>
  <rcc rId="18496" sId="15" numFmtId="4">
    <oc r="AH7">
      <v>34</v>
    </oc>
    <nc r="AH7"/>
  </rcc>
  <rcc rId="18497" sId="15">
    <oc r="B8" t="inlineStr">
      <is>
        <t>Всего по муниципальной программе</t>
      </is>
    </oc>
    <nc r="B8"/>
  </rcc>
  <rcc rId="18498" sId="15">
    <oc r="C8" t="inlineStr">
      <is>
        <t>Всего</t>
      </is>
    </oc>
    <nc r="C8"/>
  </rcc>
  <rcc rId="18499" sId="15">
    <oc r="D8">
      <f>SUM(D9:D9)</f>
    </oc>
    <nc r="D8"/>
  </rcc>
  <rcc rId="18500" sId="15">
    <oc r="E8">
      <f>SUM(E9:E9)</f>
    </oc>
    <nc r="E8"/>
  </rcc>
  <rcc rId="18501" sId="15">
    <oc r="F8">
      <f>SUM(F9:F9)</f>
    </oc>
    <nc r="F8"/>
  </rcc>
  <rcc rId="18502" sId="15">
    <oc r="G8">
      <f>SUM(G9:G9)</f>
    </oc>
    <nc r="G8"/>
  </rcc>
  <rcc rId="18503" sId="15">
    <oc r="H8">
      <f>IFERROR(G8/D8*100,0)</f>
    </oc>
    <nc r="H8"/>
  </rcc>
  <rcc rId="18504" sId="15">
    <oc r="I8">
      <f>IFERROR(G8/E8*100,0)</f>
    </oc>
    <nc r="I8"/>
  </rcc>
  <rcc rId="18505" sId="15">
    <oc r="J8">
      <f>SUM(J9:J9)</f>
    </oc>
    <nc r="J8"/>
  </rcc>
  <rcc rId="18506" sId="15">
    <oc r="K8">
      <f>SUM(K9:K9)</f>
    </oc>
    <nc r="K8"/>
  </rcc>
  <rcc rId="18507" sId="15">
    <oc r="L8">
      <f>SUM(L9:L9)</f>
    </oc>
    <nc r="L8"/>
  </rcc>
  <rcc rId="18508" sId="15">
    <oc r="M8">
      <f>SUM(M9:M9)</f>
    </oc>
    <nc r="M8"/>
  </rcc>
  <rcc rId="18509" sId="15">
    <oc r="N8">
      <f>SUM(N9:N9)</f>
    </oc>
    <nc r="N8"/>
  </rcc>
  <rcc rId="18510" sId="15">
    <oc r="O8">
      <f>SUM(O9:O9)</f>
    </oc>
    <nc r="O8"/>
  </rcc>
  <rcc rId="18511" sId="15">
    <oc r="P8">
      <f>SUM(P9:P9)</f>
    </oc>
    <nc r="P8"/>
  </rcc>
  <rcc rId="18512" sId="15">
    <oc r="Q8">
      <f>SUM(Q9:Q9)</f>
    </oc>
    <nc r="Q8"/>
  </rcc>
  <rcc rId="18513" sId="15">
    <oc r="R8">
      <f>SUM(R9:R9)</f>
    </oc>
    <nc r="R8"/>
  </rcc>
  <rcc rId="18514" sId="15">
    <oc r="S8">
      <f>SUM(S9:S9)</f>
    </oc>
    <nc r="S8"/>
  </rcc>
  <rcc rId="18515" sId="15">
    <oc r="T8">
      <f>SUM(T9:T9)</f>
    </oc>
    <nc r="T8"/>
  </rcc>
  <rcc rId="18516" sId="15">
    <oc r="U8">
      <f>SUM(U9:U9)</f>
    </oc>
    <nc r="U8"/>
  </rcc>
  <rcc rId="18517" sId="15">
    <oc r="V8">
      <f>SUM(V9:V9)</f>
    </oc>
    <nc r="V8"/>
  </rcc>
  <rcc rId="18518" sId="15">
    <oc r="W8">
      <f>SUM(W9:W9)</f>
    </oc>
    <nc r="W8"/>
  </rcc>
  <rcc rId="18519" sId="15">
    <oc r="X8">
      <f>SUM(X9:X9)</f>
    </oc>
    <nc r="X8"/>
  </rcc>
  <rcc rId="18520" sId="15">
    <oc r="Y8">
      <f>SUM(Y9:Y9)</f>
    </oc>
    <nc r="Y8"/>
  </rcc>
  <rcc rId="18521" sId="15">
    <oc r="Z8">
      <f>SUM(Z9:Z9)</f>
    </oc>
    <nc r="Z8"/>
  </rcc>
  <rcc rId="18522" sId="15">
    <oc r="AA8">
      <f>SUM(AA9:AA9)</f>
    </oc>
    <nc r="AA8"/>
  </rcc>
  <rcc rId="18523" sId="15">
    <oc r="AB8">
      <f>SUM(AB9:AB9)</f>
    </oc>
    <nc r="AB8"/>
  </rcc>
  <rcc rId="18524" sId="15">
    <oc r="AC8">
      <f>SUM(AC9:AC9)</f>
    </oc>
    <nc r="AC8"/>
  </rcc>
  <rcc rId="18525" sId="15">
    <oc r="AD8">
      <f>SUM(AD9:AD9)</f>
    </oc>
    <nc r="AD8"/>
  </rcc>
  <rcc rId="18526" sId="15">
    <oc r="AE8">
      <f>SUM(AE9:AE9)</f>
    </oc>
    <nc r="AE8"/>
  </rcc>
  <rcc rId="18527" sId="15">
    <oc r="AF8">
      <f>SUM(AF9:AF9)</f>
    </oc>
    <nc r="AF8"/>
  </rcc>
  <rcc rId="18528" sId="15">
    <oc r="AG8">
      <f>SUM(AG9:AG9)</f>
    </oc>
    <nc r="AG8"/>
  </rcc>
  <rcc rId="18529" sId="15">
    <oc r="C9" t="inlineStr">
      <is>
        <t>бюджет города Когалыма</t>
      </is>
    </oc>
    <nc r="C9"/>
  </rcc>
  <rcc rId="18530" sId="15">
    <oc r="D9">
      <f>D12</f>
    </oc>
    <nc r="D9"/>
  </rcc>
  <rcc rId="18531" sId="15">
    <oc r="E9">
      <f>E12</f>
    </oc>
    <nc r="E9"/>
  </rcc>
  <rcc rId="18532" sId="15">
    <oc r="F9">
      <f>F12</f>
    </oc>
    <nc r="F9"/>
  </rcc>
  <rcc rId="18533" sId="15">
    <oc r="G9">
      <f>G12</f>
    </oc>
    <nc r="G9"/>
  </rcc>
  <rcc rId="18534" sId="15">
    <oc r="H9">
      <f>IFERROR(G9/D9*100,0)</f>
    </oc>
    <nc r="H9"/>
  </rcc>
  <rcc rId="18535" sId="15">
    <oc r="I9">
      <f>IFERROR(G9/E9*100,0)</f>
    </oc>
    <nc r="I9"/>
  </rcc>
  <rcc rId="18536" sId="15">
    <oc r="J9">
      <f>J12</f>
    </oc>
    <nc r="J9"/>
  </rcc>
  <rcc rId="18537" sId="15">
    <oc r="K9">
      <f>K12</f>
    </oc>
    <nc r="K9"/>
  </rcc>
  <rcc rId="18538" sId="15">
    <oc r="L9">
      <f>L12</f>
    </oc>
    <nc r="L9"/>
  </rcc>
  <rcc rId="18539" sId="15">
    <oc r="M9">
      <f>M12</f>
    </oc>
    <nc r="M9"/>
  </rcc>
  <rcc rId="18540" sId="15">
    <oc r="N9">
      <f>N12</f>
    </oc>
    <nc r="N9"/>
  </rcc>
  <rcc rId="18541" sId="15">
    <oc r="O9">
      <f>O12</f>
    </oc>
    <nc r="O9"/>
  </rcc>
  <rcc rId="18542" sId="15">
    <oc r="P9">
      <f>P12</f>
    </oc>
    <nc r="P9"/>
  </rcc>
  <rcc rId="18543" sId="15">
    <oc r="Q9">
      <f>Q12</f>
    </oc>
    <nc r="Q9"/>
  </rcc>
  <rcc rId="18544" sId="15">
    <oc r="R9">
      <f>R12</f>
    </oc>
    <nc r="R9"/>
  </rcc>
  <rcc rId="18545" sId="15">
    <oc r="S9">
      <f>S12</f>
    </oc>
    <nc r="S9"/>
  </rcc>
  <rcc rId="18546" sId="15">
    <oc r="T9">
      <f>T12</f>
    </oc>
    <nc r="T9"/>
  </rcc>
  <rcc rId="18547" sId="15">
    <oc r="U9">
      <f>U12</f>
    </oc>
    <nc r="U9"/>
  </rcc>
  <rcc rId="18548" sId="15">
    <oc r="V9">
      <f>V12</f>
    </oc>
    <nc r="V9"/>
  </rcc>
  <rcc rId="18549" sId="15">
    <oc r="W9">
      <f>W12</f>
    </oc>
    <nc r="W9"/>
  </rcc>
  <rcc rId="18550" sId="15">
    <oc r="X9">
      <f>X12</f>
    </oc>
    <nc r="X9"/>
  </rcc>
  <rcc rId="18551" sId="15">
    <oc r="Y9">
      <f>Y12</f>
    </oc>
    <nc r="Y9"/>
  </rcc>
  <rcc rId="18552" sId="15">
    <oc r="Z9">
      <f>Z12</f>
    </oc>
    <nc r="Z9"/>
  </rcc>
  <rcc rId="18553" sId="15">
    <oc r="AA9">
      <f>AA12</f>
    </oc>
    <nc r="AA9"/>
  </rcc>
  <rcc rId="18554" sId="15">
    <oc r="AB9">
      <f>AB12</f>
    </oc>
    <nc r="AB9"/>
  </rcc>
  <rcc rId="18555" sId="15">
    <oc r="AC9">
      <f>AC12</f>
    </oc>
    <nc r="AC9"/>
  </rcc>
  <rcc rId="18556" sId="15">
    <oc r="AD9">
      <f>AD12</f>
    </oc>
    <nc r="AD9"/>
  </rcc>
  <rcc rId="18557" sId="15">
    <oc r="AE9">
      <f>AE12</f>
    </oc>
    <nc r="AE9"/>
  </rcc>
  <rcc rId="18558" sId="15">
    <oc r="AF9">
      <f>AF12</f>
    </oc>
    <nc r="AF9"/>
  </rcc>
  <rcc rId="18559" sId="15">
    <oc r="AG9">
      <f>AG12</f>
    </oc>
    <nc r="AG9"/>
  </rcc>
  <rcc rId="18560" sId="15">
    <oc r="B10" t="inlineStr">
      <is>
        <t>Направление «Проведение бюджетной и налоговой политики в пределах установленных полномочий, направленной на обеспечение сбалансированности, устойчивости бюджета города Когалыма, создание условий для качественной организации бюджетного процесса»</t>
      </is>
    </oc>
    <nc r="B10"/>
  </rcc>
  <rcc rId="18561" sId="15">
    <oc r="A11" t="inlineStr">
      <is>
        <t>1.1.</t>
      </is>
    </oc>
    <nc r="A11"/>
  </rcc>
  <rcc rId="18562" sId="15">
    <oc r="B11" t="inlineStr">
      <is>
        <t xml:space="preserve">Комплекс процессных мероприятий «Обеспечение деятельности органов местного самоуправления города Когалыма», в том числе:
</t>
      </is>
    </oc>
    <nc r="B11"/>
  </rcc>
  <rcc rId="18563" sId="15">
    <oc r="C11" t="inlineStr">
      <is>
        <t>Всего</t>
      </is>
    </oc>
    <nc r="C11"/>
  </rcc>
  <rcc rId="18564" sId="15">
    <oc r="D11">
      <f>SUM(D12:D12)</f>
    </oc>
    <nc r="D11"/>
  </rcc>
  <rcc rId="18565" sId="15">
    <oc r="E11">
      <f>SUM(E12:E12)</f>
    </oc>
    <nc r="E11"/>
  </rcc>
  <rcc rId="18566" sId="15">
    <oc r="F11">
      <f>SUM(F12:F12)</f>
    </oc>
    <nc r="F11"/>
  </rcc>
  <rcc rId="18567" sId="15">
    <oc r="G11">
      <f>SUM(G12:G12)</f>
    </oc>
    <nc r="G11"/>
  </rcc>
  <rcc rId="18568" sId="15">
    <oc r="H11">
      <f>IFERROR(G11/D11*100,0)</f>
    </oc>
    <nc r="H11"/>
  </rcc>
  <rcc rId="18569" sId="15">
    <oc r="I11">
      <f>IFERROR(G11/E11*100,0)</f>
    </oc>
    <nc r="I11"/>
  </rcc>
  <rcc rId="18570" sId="15">
    <oc r="J11">
      <f>SUM(J12:J12)</f>
    </oc>
    <nc r="J11"/>
  </rcc>
  <rcc rId="18571" sId="15">
    <oc r="K11">
      <f>SUM(K12:K12)</f>
    </oc>
    <nc r="K11"/>
  </rcc>
  <rcc rId="18572" sId="15">
    <oc r="L11">
      <f>SUM(L12:L12)</f>
    </oc>
    <nc r="L11"/>
  </rcc>
  <rcc rId="18573" sId="15">
    <oc r="M11">
      <f>SUM(M12:M12)</f>
    </oc>
    <nc r="M11"/>
  </rcc>
  <rcc rId="18574" sId="15">
    <oc r="N11">
      <f>SUM(N12:N12)</f>
    </oc>
    <nc r="N11"/>
  </rcc>
  <rcc rId="18575" sId="15">
    <oc r="O11">
      <f>SUM(O12:O12)</f>
    </oc>
    <nc r="O11"/>
  </rcc>
  <rcc rId="18576" sId="15">
    <oc r="P11">
      <f>SUM(P12:P12)</f>
    </oc>
    <nc r="P11"/>
  </rcc>
  <rcc rId="18577" sId="15">
    <oc r="Q11">
      <f>SUM(Q12:Q12)</f>
    </oc>
    <nc r="Q11"/>
  </rcc>
  <rcc rId="18578" sId="15">
    <oc r="R11">
      <f>SUM(R12:R12)</f>
    </oc>
    <nc r="R11"/>
  </rcc>
  <rcc rId="18579" sId="15">
    <oc r="S11">
      <f>SUM(S12:S12)</f>
    </oc>
    <nc r="S11"/>
  </rcc>
  <rcc rId="18580" sId="15">
    <oc r="T11">
      <f>SUM(T12:T12)</f>
    </oc>
    <nc r="T11"/>
  </rcc>
  <rcc rId="18581" sId="15">
    <oc r="U11">
      <f>SUM(U12:U12)</f>
    </oc>
    <nc r="U11"/>
  </rcc>
  <rcc rId="18582" sId="15">
    <oc r="V11">
      <f>SUM(V12:V12)</f>
    </oc>
    <nc r="V11"/>
  </rcc>
  <rcc rId="18583" sId="15">
    <oc r="W11">
      <f>SUM(W12:W12)</f>
    </oc>
    <nc r="W11"/>
  </rcc>
  <rcc rId="18584" sId="15">
    <oc r="X11">
      <f>SUM(X12:X12)</f>
    </oc>
    <nc r="X11"/>
  </rcc>
  <rcc rId="18585" sId="15">
    <oc r="Y11">
      <f>SUM(Y12:Y12)</f>
    </oc>
    <nc r="Y11"/>
  </rcc>
  <rcc rId="18586" sId="15">
    <oc r="Z11">
      <f>SUM(Z12:Z12)</f>
    </oc>
    <nc r="Z11"/>
  </rcc>
  <rcc rId="18587" sId="15">
    <oc r="AA11">
      <f>SUM(AA12:AA12)</f>
    </oc>
    <nc r="AA11"/>
  </rcc>
  <rcc rId="18588" sId="15">
    <oc r="AB11">
      <f>SUM(AB12:AB12)</f>
    </oc>
    <nc r="AB11"/>
  </rcc>
  <rcc rId="18589" sId="15">
    <oc r="AC11">
      <f>SUM(AC12:AC12)</f>
    </oc>
    <nc r="AC11"/>
  </rcc>
  <rcc rId="18590" sId="15">
    <oc r="AD11">
      <f>SUM(AD12:AD12)</f>
    </oc>
    <nc r="AD11"/>
  </rcc>
  <rcc rId="18591" sId="15">
    <oc r="AE11">
      <f>SUM(AE12:AE12)</f>
    </oc>
    <nc r="AE11"/>
  </rcc>
  <rcc rId="18592" sId="15">
    <oc r="AF11">
      <f>SUM(AF12:AF12)</f>
    </oc>
    <nc r="AF11"/>
  </rcc>
  <rcc rId="18593" sId="15">
    <oc r="AG11">
      <f>SUM(AG12:AG12)</f>
    </oc>
    <nc r="AG11"/>
  </rcc>
  <rcc rId="18594" sId="15">
    <oc r="C12" t="inlineStr">
      <is>
        <t>бюджет города Когалыма</t>
      </is>
    </oc>
    <nc r="C12"/>
  </rcc>
  <rcc rId="18595" sId="15">
    <oc r="D12">
      <f>SUM(J12,L12,N12,P12,R12,T12,V12,X12,Z12,AB12,AD12,AF12)</f>
    </oc>
    <nc r="D12"/>
  </rcc>
  <rcc rId="18596" sId="15">
    <oc r="E12">
      <f>J12+L12+N12+P12</f>
    </oc>
    <nc r="E12"/>
  </rcc>
  <rcc rId="18597" sId="15">
    <oc r="F12">
      <f>G12</f>
    </oc>
    <nc r="F12"/>
  </rcc>
  <rcc rId="18598" sId="15">
    <oc r="G12">
      <f>SUM(K12,M12,O12,Q12,S12,U12,W12,Y12,AA12,AC12,AE12,AG12)</f>
    </oc>
    <nc r="G12"/>
  </rcc>
  <rcc rId="18599" sId="15">
    <oc r="H12">
      <f>IFERROR(G12/D12*100,0)</f>
    </oc>
    <nc r="H12"/>
  </rcc>
  <rcc rId="18600" sId="15">
    <oc r="I12">
      <f>IFERROR(G12/E12*100,0)</f>
    </oc>
    <nc r="I12"/>
  </rcc>
  <rcc rId="18601" sId="15">
    <oc r="J12">
      <f>J14</f>
    </oc>
    <nc r="J12"/>
  </rcc>
  <rcc rId="18602" sId="15">
    <oc r="K12">
      <f>K14</f>
    </oc>
    <nc r="K12"/>
  </rcc>
  <rcc rId="18603" sId="15">
    <oc r="L12">
      <f>L14</f>
    </oc>
    <nc r="L12"/>
  </rcc>
  <rcc rId="18604" sId="15">
    <oc r="M12">
      <f>M14</f>
    </oc>
    <nc r="M12"/>
  </rcc>
  <rcc rId="18605" sId="15">
    <oc r="N12">
      <f>N14</f>
    </oc>
    <nc r="N12"/>
  </rcc>
  <rcc rId="18606" sId="15">
    <oc r="O12">
      <f>O14</f>
    </oc>
    <nc r="O12"/>
  </rcc>
  <rcc rId="18607" sId="15">
    <oc r="P12">
      <f>P14</f>
    </oc>
    <nc r="P12"/>
  </rcc>
  <rcc rId="18608" sId="15">
    <oc r="Q12">
      <f>Q14</f>
    </oc>
    <nc r="Q12"/>
  </rcc>
  <rcc rId="18609" sId="15">
    <oc r="R12">
      <f>R14</f>
    </oc>
    <nc r="R12"/>
  </rcc>
  <rcc rId="18610" sId="15">
    <oc r="S12">
      <f>S14</f>
    </oc>
    <nc r="S12"/>
  </rcc>
  <rcc rId="18611" sId="15">
    <oc r="T12">
      <f>T14</f>
    </oc>
    <nc r="T12"/>
  </rcc>
  <rcc rId="18612" sId="15">
    <oc r="U12">
      <f>U14</f>
    </oc>
    <nc r="U12"/>
  </rcc>
  <rcc rId="18613" sId="15">
    <oc r="V12">
      <f>V14</f>
    </oc>
    <nc r="V12"/>
  </rcc>
  <rcc rId="18614" sId="15">
    <oc r="W12">
      <f>W14</f>
    </oc>
    <nc r="W12"/>
  </rcc>
  <rcc rId="18615" sId="15">
    <oc r="X12">
      <f>X14</f>
    </oc>
    <nc r="X12"/>
  </rcc>
  <rcc rId="18616" sId="15">
    <oc r="Y12">
      <f>Y14</f>
    </oc>
    <nc r="Y12"/>
  </rcc>
  <rcc rId="18617" sId="15">
    <oc r="Z12">
      <f>Z14</f>
    </oc>
    <nc r="Z12"/>
  </rcc>
  <rcc rId="18618" sId="15">
    <oc r="AA12">
      <f>AA14</f>
    </oc>
    <nc r="AA12"/>
  </rcc>
  <rcc rId="18619" sId="15">
    <oc r="AB12">
      <f>AB14</f>
    </oc>
    <nc r="AB12"/>
  </rcc>
  <rcc rId="18620" sId="15">
    <oc r="AC12">
      <f>AC14</f>
    </oc>
    <nc r="AC12"/>
  </rcc>
  <rcc rId="18621" sId="15">
    <oc r="AD12">
      <f>AD14</f>
    </oc>
    <nc r="AD12"/>
  </rcc>
  <rcc rId="18622" sId="15">
    <oc r="AE12">
      <f>AE14</f>
    </oc>
    <nc r="AE12"/>
  </rcc>
  <rcc rId="18623" sId="15">
    <oc r="AF12">
      <f>AF14</f>
    </oc>
    <nc r="AF12"/>
  </rcc>
  <rcc rId="18624" sId="15">
    <oc r="AG12">
      <f>AG14</f>
    </oc>
    <nc r="AG12"/>
  </rcc>
  <rcc rId="18625" sId="15">
    <oc r="B13" t="inlineStr">
      <is>
        <t xml:space="preserve">Мероприятие (результат) «Обеспечена деятельность Комитета финансов Администрации города Когалыма» </t>
      </is>
    </oc>
    <nc r="B13"/>
  </rcc>
  <rcc rId="18626" sId="15">
    <oc r="C13" t="inlineStr">
      <is>
        <t>Всего</t>
      </is>
    </oc>
    <nc r="C13"/>
  </rcc>
  <rcc rId="18627" sId="15">
    <oc r="D13">
      <f>D14</f>
    </oc>
    <nc r="D13"/>
  </rcc>
  <rcc rId="18628" sId="15">
    <oc r="E13">
      <f>E14</f>
    </oc>
    <nc r="E13"/>
  </rcc>
  <rcc rId="18629" sId="15">
    <oc r="F13">
      <f>F14</f>
    </oc>
    <nc r="F13"/>
  </rcc>
  <rcc rId="18630" sId="15">
    <oc r="G13">
      <f>G14</f>
    </oc>
    <nc r="G13"/>
  </rcc>
  <rcc rId="18631" sId="15">
    <oc r="H13">
      <f>IFERROR(G13/D13*100,0)</f>
    </oc>
    <nc r="H13"/>
  </rcc>
  <rcc rId="18632" sId="15">
    <oc r="I13">
      <f>IFERROR(G13/E13*100,0)</f>
    </oc>
    <nc r="I13"/>
  </rcc>
  <rcc rId="18633" sId="15">
    <oc r="J13">
      <f>J14</f>
    </oc>
    <nc r="J13"/>
  </rcc>
  <rcc rId="18634" sId="15">
    <oc r="K13">
      <f>K14</f>
    </oc>
    <nc r="K13"/>
  </rcc>
  <rcc rId="18635" sId="15">
    <oc r="L13">
      <f>L14</f>
    </oc>
    <nc r="L13"/>
  </rcc>
  <rcc rId="18636" sId="15">
    <oc r="M13">
      <f>M14</f>
    </oc>
    <nc r="M13"/>
  </rcc>
  <rcc rId="18637" sId="15">
    <oc r="N13">
      <f>N14</f>
    </oc>
    <nc r="N13"/>
  </rcc>
  <rcc rId="18638" sId="15">
    <oc r="O13">
      <f>O14</f>
    </oc>
    <nc r="O13"/>
  </rcc>
  <rcc rId="18639" sId="15">
    <oc r="P13">
      <f>P14</f>
    </oc>
    <nc r="P13"/>
  </rcc>
  <rcc rId="18640" sId="15">
    <oc r="Q13">
      <f>Q14</f>
    </oc>
    <nc r="Q13"/>
  </rcc>
  <rcc rId="18641" sId="15">
    <oc r="R13">
      <f>R14</f>
    </oc>
    <nc r="R13"/>
  </rcc>
  <rcc rId="18642" sId="15">
    <oc r="S13">
      <f>S14</f>
    </oc>
    <nc r="S13"/>
  </rcc>
  <rcc rId="18643" sId="15">
    <oc r="T13">
      <f>T14</f>
    </oc>
    <nc r="T13"/>
  </rcc>
  <rcc rId="18644" sId="15">
    <oc r="U13">
      <f>U14</f>
    </oc>
    <nc r="U13"/>
  </rcc>
  <rcc rId="18645" sId="15">
    <oc r="V13">
      <f>V14</f>
    </oc>
    <nc r="V13"/>
  </rcc>
  <rcc rId="18646" sId="15">
    <oc r="W13">
      <f>W14</f>
    </oc>
    <nc r="W13"/>
  </rcc>
  <rcc rId="18647" sId="15">
    <oc r="X13">
      <f>X14</f>
    </oc>
    <nc r="X13"/>
  </rcc>
  <rcc rId="18648" sId="15">
    <oc r="Y13">
      <f>Y14</f>
    </oc>
    <nc r="Y13"/>
  </rcc>
  <rcc rId="18649" sId="15">
    <oc r="Z13">
      <f>Z14</f>
    </oc>
    <nc r="Z13"/>
  </rcc>
  <rcc rId="18650" sId="15">
    <oc r="AA13">
      <f>AA14</f>
    </oc>
    <nc r="AA13"/>
  </rcc>
  <rcc rId="18651" sId="15">
    <oc r="AB13">
      <f>AB14</f>
    </oc>
    <nc r="AB13"/>
  </rcc>
  <rcc rId="18652" sId="15">
    <oc r="AC13">
      <f>AC14</f>
    </oc>
    <nc r="AC13"/>
  </rcc>
  <rcc rId="18653" sId="15">
    <oc r="AD13">
      <f>AD14</f>
    </oc>
    <nc r="AD13"/>
  </rcc>
  <rcc rId="18654" sId="15">
    <oc r="AE13">
      <f>AE14</f>
    </oc>
    <nc r="AE13"/>
  </rcc>
  <rcc rId="18655" sId="15">
    <oc r="AF13">
      <f>AF14</f>
    </oc>
    <nc r="AF13"/>
  </rcc>
  <rcc rId="18656" sId="15">
    <oc r="AG13">
      <f>AG14</f>
    </oc>
    <nc r="AG13"/>
  </rcc>
  <rcc rId="18657" sId="15">
    <oc r="C14" t="inlineStr">
      <is>
        <t>бюджет города Когалыма</t>
      </is>
    </oc>
    <nc r="C14"/>
  </rcc>
  <rcc rId="18658" sId="15">
    <oc r="D14">
      <f>SUM(J14,L14,N14,P14,R14,T14,V14,X14,Z14,AB14,AD14,AF14)</f>
    </oc>
    <nc r="D14"/>
  </rcc>
  <rcc rId="18659" sId="15">
    <oc r="E14">
      <f>J14+L14+N14+P14</f>
    </oc>
    <nc r="E14"/>
  </rcc>
  <rcc rId="18660" sId="15">
    <oc r="F14">
      <f>G14</f>
    </oc>
    <nc r="F14"/>
  </rcc>
  <rcc rId="18661" sId="15">
    <oc r="G14">
      <f>SUM(K14,M14,O14,Q14,S14,U14,W14,Y14,AA14,AC14,AE14,AG14)</f>
    </oc>
    <nc r="G14"/>
  </rcc>
  <rcc rId="18662" sId="15">
    <oc r="H14">
      <f>IFERROR(G14/D14*100,0)</f>
    </oc>
    <nc r="H14"/>
  </rcc>
  <rcc rId="18663" sId="15">
    <oc r="I14">
      <f>IFERROR(G14/E14*100,0)</f>
    </oc>
    <nc r="I14"/>
  </rcc>
  <rcc rId="18664" sId="15" numFmtId="4">
    <oc r="J14">
      <v>7097.3509999999997</v>
    </oc>
    <nc r="J14"/>
  </rcc>
  <rcc rId="18665" sId="15" numFmtId="4">
    <oc r="K14">
      <v>4289.4799999999996</v>
    </oc>
    <nc r="K14"/>
  </rcc>
  <rcc rId="18666" sId="15" numFmtId="4">
    <oc r="L14">
      <v>3533.8</v>
    </oc>
    <nc r="L14"/>
  </rcc>
  <rcc rId="18667" sId="15" numFmtId="4">
    <oc r="M14">
      <v>5094.54</v>
    </oc>
    <nc r="M14"/>
  </rcc>
  <rcc rId="18668" sId="15" numFmtId="4">
    <oc r="N14">
      <v>3048.6</v>
    </oc>
    <nc r="N14"/>
  </rcc>
  <rcc rId="18669" sId="15" numFmtId="4">
    <oc r="O14">
      <v>3732.34</v>
    </oc>
    <nc r="O14"/>
  </rcc>
  <rcc rId="18670" sId="15" numFmtId="4">
    <oc r="P14">
      <v>5336.32</v>
    </oc>
    <nc r="P14"/>
  </rcc>
  <rcc rId="18671" sId="15" numFmtId="4">
    <oc r="Q14">
      <v>4872.3999999999996</v>
    </oc>
    <nc r="Q14"/>
  </rcc>
  <rcc rId="18672" sId="15" numFmtId="4">
    <oc r="R14">
      <v>4927.8999999999996</v>
    </oc>
    <nc r="R14"/>
  </rcc>
  <rcc rId="18673" sId="15" numFmtId="4">
    <oc r="S14">
      <v>0</v>
    </oc>
    <nc r="S14"/>
  </rcc>
  <rcc rId="18674" sId="15" numFmtId="4">
    <oc r="T14">
      <v>4673.3</v>
    </oc>
    <nc r="T14"/>
  </rcc>
  <rcc rId="18675" sId="15" numFmtId="4">
    <oc r="U14">
      <v>0</v>
    </oc>
    <nc r="U14"/>
  </rcc>
  <rcc rId="18676" sId="15" numFmtId="4">
    <oc r="V14">
      <v>5445</v>
    </oc>
    <nc r="V14"/>
  </rcc>
  <rcc rId="18677" sId="15" numFmtId="4">
    <oc r="W14">
      <v>0</v>
    </oc>
    <nc r="W14"/>
  </rcc>
  <rcc rId="18678" sId="15" numFmtId="4">
    <oc r="X14">
      <v>4725.1000000000004</v>
    </oc>
    <nc r="X14"/>
  </rcc>
  <rcc rId="18679" sId="15" numFmtId="4">
    <oc r="Y14">
      <v>0</v>
    </oc>
    <nc r="Y14"/>
  </rcc>
  <rcc rId="18680" sId="15" numFmtId="4">
    <oc r="Z14">
      <v>3476</v>
    </oc>
    <nc r="Z14"/>
  </rcc>
  <rcc rId="18681" sId="15" numFmtId="4">
    <oc r="AA14">
      <v>0</v>
    </oc>
    <nc r="AA14"/>
  </rcc>
  <rcc rId="18682" sId="15" numFmtId="4">
    <oc r="AB14">
      <v>3645.6</v>
    </oc>
    <nc r="AB14"/>
  </rcc>
  <rcc rId="18683" sId="15" numFmtId="4">
    <oc r="AC14">
      <v>0</v>
    </oc>
    <nc r="AC14"/>
  </rcc>
  <rcc rId="18684" sId="15" numFmtId="4">
    <oc r="AD14">
      <v>3710.7</v>
    </oc>
    <nc r="AD14"/>
  </rcc>
  <rcc rId="18685" sId="15" numFmtId="4">
    <oc r="AE14">
      <v>0</v>
    </oc>
    <nc r="AE14"/>
  </rcc>
  <rcc rId="18686" sId="15" numFmtId="4">
    <oc r="AF14">
      <v>6312.63</v>
    </oc>
    <nc r="AF14"/>
  </rcc>
  <rcc rId="18687" sId="15" numFmtId="4">
    <oc r="AG14">
      <v>0</v>
    </oc>
    <nc r="AG14"/>
  </rcc>
  <rcc rId="18688" sId="16">
    <oc r="C2" t="inlineStr">
      <is>
        <t xml:space="preserve">Отчет о ходе реализации муниципальной программы </t>
      </is>
    </oc>
    <nc r="C2"/>
  </rcc>
  <rcc rId="18689" sId="16">
    <oc r="C3" t="inlineStr">
      <is>
        <t xml:space="preserve"> "Развитие гражданского общества города Когалыма»" </t>
      </is>
    </oc>
    <nc r="C3"/>
  </rcc>
  <rcc rId="18690" sId="16">
    <oc r="AG3" t="inlineStr">
      <is>
        <t>тыс. рублей</t>
      </is>
    </oc>
    <nc r="AG3"/>
  </rcc>
  <rcc rId="18691" sId="16">
    <oc r="A4" t="inlineStr">
      <is>
        <t>№п/п</t>
      </is>
    </oc>
    <nc r="A4"/>
  </rcc>
  <rcc rId="18692" sId="16">
    <oc r="B4" t="inlineStr">
      <is>
        <t>Наименование направления (подпрограмм), структурных элементов</t>
      </is>
    </oc>
    <nc r="B4"/>
  </rcc>
  <rcc rId="18693" sId="16">
    <oc r="C4" t="inlineStr">
      <is>
        <t>Источники финансирования</t>
      </is>
    </oc>
    <nc r="C4"/>
  </rcc>
  <rcc rId="18694" sId="16">
    <oc r="D4" t="inlineStr">
      <is>
        <t>План на</t>
      </is>
    </oc>
    <nc r="D4"/>
  </rcc>
  <rcc rId="18695" sId="16">
    <oc r="E4" t="inlineStr">
      <is>
        <t>План на</t>
      </is>
    </oc>
    <nc r="E4"/>
  </rcc>
  <rcc rId="18696" sId="16">
    <oc r="F4" t="inlineStr">
      <is>
        <t xml:space="preserve">Профинансировано на </t>
      </is>
    </oc>
    <nc r="F4"/>
  </rcc>
  <rcc rId="18697" sId="16">
    <oc r="G4" t="inlineStr">
      <is>
        <t xml:space="preserve">Кассовый расход на </t>
      </is>
    </oc>
    <nc r="G4"/>
  </rcc>
  <rcc rId="18698" sId="16">
    <oc r="H4" t="inlineStr">
      <is>
        <t>Исполнение, %</t>
      </is>
    </oc>
    <nc r="H4"/>
  </rcc>
  <rcc rId="18699" sId="16">
    <oc r="J4" t="inlineStr">
      <is>
        <t>январь</t>
      </is>
    </oc>
    <nc r="J4"/>
  </rcc>
  <rcc rId="18700" sId="16">
    <oc r="L4" t="inlineStr">
      <is>
        <t>февраль</t>
      </is>
    </oc>
    <nc r="L4"/>
  </rcc>
  <rcc rId="18701" sId="16">
    <oc r="N4" t="inlineStr">
      <is>
        <t>март</t>
      </is>
    </oc>
    <nc r="N4"/>
  </rcc>
  <rcc rId="18702" sId="16">
    <oc r="P4" t="inlineStr">
      <is>
        <t>апрель</t>
      </is>
    </oc>
    <nc r="P4"/>
  </rcc>
  <rcc rId="18703" sId="16">
    <oc r="R4" t="inlineStr">
      <is>
        <t>май</t>
      </is>
    </oc>
    <nc r="R4"/>
  </rcc>
  <rcc rId="18704" sId="16">
    <oc r="T4" t="inlineStr">
      <is>
        <t>июнь</t>
      </is>
    </oc>
    <nc r="T4"/>
  </rcc>
  <rcc rId="18705" sId="16">
    <oc r="V4" t="inlineStr">
      <is>
        <t>июль</t>
      </is>
    </oc>
    <nc r="V4"/>
  </rcc>
  <rcc rId="18706" sId="16">
    <oc r="X4" t="inlineStr">
      <is>
        <t>август</t>
      </is>
    </oc>
    <nc r="X4"/>
  </rcc>
  <rcc rId="18707" sId="16">
    <oc r="Z4" t="inlineStr">
      <is>
        <t>сентябрь</t>
      </is>
    </oc>
    <nc r="Z4"/>
  </rcc>
  <rcc rId="18708" sId="16">
    <oc r="AB4" t="inlineStr">
      <is>
        <t>октябрь</t>
      </is>
    </oc>
    <nc r="AB4"/>
  </rcc>
  <rcc rId="18709" sId="16">
    <oc r="AD4" t="inlineStr">
      <is>
        <t>ноябрь</t>
      </is>
    </oc>
    <nc r="AD4"/>
  </rcc>
  <rcc rId="18710" sId="16">
    <oc r="AF4" t="inlineStr">
      <is>
        <t>декабрь</t>
      </is>
    </oc>
    <nc r="AF4"/>
  </rcc>
  <rcc rId="18711" sId="16">
    <oc r="AH4" t="inlineStr">
      <is>
        <t>Результаты реализации и причины отклонений факта от плана</t>
      </is>
    </oc>
    <nc r="AH4"/>
  </rcc>
  <rcc rId="18712" sId="16">
    <oc r="D6">
      <v>2025</v>
    </oc>
    <nc r="D6"/>
  </rcc>
  <rcc rId="18713" sId="16" numFmtId="19">
    <oc r="E6">
      <v>45778</v>
    </oc>
    <nc r="E6"/>
  </rcc>
  <rcc rId="18714" sId="16" numFmtId="19">
    <oc r="F6">
      <v>45778</v>
    </oc>
    <nc r="F6"/>
  </rcc>
  <rcc rId="18715" sId="16" numFmtId="19">
    <oc r="G6">
      <v>45778</v>
    </oc>
    <nc r="G6"/>
  </rcc>
  <rcc rId="18716" sId="16">
    <oc r="H6" t="inlineStr">
      <is>
        <t>к плану на год</t>
      </is>
    </oc>
    <nc r="H6"/>
  </rcc>
  <rcc rId="18717" sId="16">
    <oc r="I6" t="inlineStr">
      <is>
        <t>к плану на отчетную дату</t>
      </is>
    </oc>
    <nc r="I6"/>
  </rcc>
  <rcc rId="18718" sId="16">
    <oc r="J6" t="inlineStr">
      <is>
        <t xml:space="preserve">план </t>
      </is>
    </oc>
    <nc r="J6"/>
  </rcc>
  <rcc rId="18719" sId="16">
    <oc r="K6" t="inlineStr">
      <is>
        <t>кассовый расход</t>
      </is>
    </oc>
    <nc r="K6"/>
  </rcc>
  <rcc rId="18720" sId="16">
    <oc r="L6" t="inlineStr">
      <is>
        <t xml:space="preserve">план </t>
      </is>
    </oc>
    <nc r="L6"/>
  </rcc>
  <rcc rId="18721" sId="16">
    <oc r="M6" t="inlineStr">
      <is>
        <t>кассовый расход</t>
      </is>
    </oc>
    <nc r="M6"/>
  </rcc>
  <rcc rId="18722" sId="16">
    <oc r="N6" t="inlineStr">
      <is>
        <t xml:space="preserve">план </t>
      </is>
    </oc>
    <nc r="N6"/>
  </rcc>
  <rcc rId="18723" sId="16">
    <oc r="O6" t="inlineStr">
      <is>
        <t>кассовый расход</t>
      </is>
    </oc>
    <nc r="O6"/>
  </rcc>
  <rcc rId="18724" sId="16">
    <oc r="P6" t="inlineStr">
      <is>
        <t xml:space="preserve">план </t>
      </is>
    </oc>
    <nc r="P6"/>
  </rcc>
  <rcc rId="18725" sId="16">
    <oc r="Q6" t="inlineStr">
      <is>
        <t>кассовый расход</t>
      </is>
    </oc>
    <nc r="Q6"/>
  </rcc>
  <rcc rId="18726" sId="16">
    <oc r="R6" t="inlineStr">
      <is>
        <t xml:space="preserve">план </t>
      </is>
    </oc>
    <nc r="R6"/>
  </rcc>
  <rcc rId="18727" sId="16">
    <oc r="S6" t="inlineStr">
      <is>
        <t>кассовый расход</t>
      </is>
    </oc>
    <nc r="S6"/>
  </rcc>
  <rcc rId="18728" sId="16">
    <oc r="T6" t="inlineStr">
      <is>
        <t xml:space="preserve">план </t>
      </is>
    </oc>
    <nc r="T6"/>
  </rcc>
  <rcc rId="18729" sId="16">
    <oc r="U6" t="inlineStr">
      <is>
        <t>кассовый расход</t>
      </is>
    </oc>
    <nc r="U6"/>
  </rcc>
  <rcc rId="18730" sId="16">
    <oc r="V6" t="inlineStr">
      <is>
        <t xml:space="preserve">план </t>
      </is>
    </oc>
    <nc r="V6"/>
  </rcc>
  <rcc rId="18731" sId="16">
    <oc r="W6" t="inlineStr">
      <is>
        <t>кассовый расход</t>
      </is>
    </oc>
    <nc r="W6"/>
  </rcc>
  <rcc rId="18732" sId="16">
    <oc r="X6" t="inlineStr">
      <is>
        <t xml:space="preserve">план </t>
      </is>
    </oc>
    <nc r="X6"/>
  </rcc>
  <rcc rId="18733" sId="16">
    <oc r="Y6" t="inlineStr">
      <is>
        <t>кассовый расход</t>
      </is>
    </oc>
    <nc r="Y6"/>
  </rcc>
  <rcc rId="18734" sId="16">
    <oc r="Z6" t="inlineStr">
      <is>
        <t xml:space="preserve">план </t>
      </is>
    </oc>
    <nc r="Z6"/>
  </rcc>
  <rcc rId="18735" sId="16">
    <oc r="AA6" t="inlineStr">
      <is>
        <t>кассовый расход</t>
      </is>
    </oc>
    <nc r="AA6"/>
  </rcc>
  <rcc rId="18736" sId="16">
    <oc r="AB6" t="inlineStr">
      <is>
        <t xml:space="preserve">план </t>
      </is>
    </oc>
    <nc r="AB6"/>
  </rcc>
  <rcc rId="18737" sId="16">
    <oc r="AC6" t="inlineStr">
      <is>
        <t>кассовый расход</t>
      </is>
    </oc>
    <nc r="AC6"/>
  </rcc>
  <rcc rId="18738" sId="16">
    <oc r="AD6" t="inlineStr">
      <is>
        <t xml:space="preserve">план </t>
      </is>
    </oc>
    <nc r="AD6"/>
  </rcc>
  <rcc rId="18739" sId="16">
    <oc r="AE6" t="inlineStr">
      <is>
        <t>кассовый расход</t>
      </is>
    </oc>
    <nc r="AE6"/>
  </rcc>
  <rcc rId="18740" sId="16">
    <oc r="AF6" t="inlineStr">
      <is>
        <t xml:space="preserve">план </t>
      </is>
    </oc>
    <nc r="AF6"/>
  </rcc>
  <rcc rId="18741" sId="16">
    <oc r="AG6" t="inlineStr">
      <is>
        <t>кассовый расход</t>
      </is>
    </oc>
    <nc r="AG6"/>
  </rcc>
  <rcc rId="18742" sId="16" numFmtId="4">
    <oc r="A7">
      <v>1</v>
    </oc>
    <nc r="A7"/>
  </rcc>
  <rcc rId="18743" sId="16" numFmtId="4">
    <oc r="B7">
      <v>2</v>
    </oc>
    <nc r="B7"/>
  </rcc>
  <rcc rId="18744" sId="16" numFmtId="4">
    <oc r="C7">
      <v>3</v>
    </oc>
    <nc r="C7"/>
  </rcc>
  <rcc rId="18745" sId="16" numFmtId="4">
    <oc r="D7">
      <v>4</v>
    </oc>
    <nc r="D7"/>
  </rcc>
  <rcc rId="18746" sId="16" numFmtId="4">
    <oc r="E7">
      <v>5</v>
    </oc>
    <nc r="E7"/>
  </rcc>
  <rcc rId="18747" sId="16" numFmtId="4">
    <oc r="F7">
      <v>6</v>
    </oc>
    <nc r="F7"/>
  </rcc>
  <rcc rId="18748" sId="16" numFmtId="4">
    <oc r="G7">
      <v>7</v>
    </oc>
    <nc r="G7"/>
  </rcc>
  <rcc rId="18749" sId="16" numFmtId="4">
    <oc r="H7">
      <v>8</v>
    </oc>
    <nc r="H7"/>
  </rcc>
  <rcc rId="18750" sId="16" numFmtId="4">
    <oc r="I7">
      <v>9</v>
    </oc>
    <nc r="I7"/>
  </rcc>
  <rcc rId="18751" sId="16" numFmtId="4">
    <oc r="J7">
      <v>10</v>
    </oc>
    <nc r="J7"/>
  </rcc>
  <rcc rId="18752" sId="16" numFmtId="4">
    <oc r="K7">
      <v>11</v>
    </oc>
    <nc r="K7"/>
  </rcc>
  <rcc rId="18753" sId="16" numFmtId="4">
    <oc r="L7">
      <v>12</v>
    </oc>
    <nc r="L7"/>
  </rcc>
  <rcc rId="18754" sId="16" numFmtId="4">
    <oc r="M7">
      <v>13</v>
    </oc>
    <nc r="M7"/>
  </rcc>
  <rcc rId="18755" sId="16" numFmtId="4">
    <oc r="N7">
      <v>14</v>
    </oc>
    <nc r="N7"/>
  </rcc>
  <rcc rId="18756" sId="16" numFmtId="4">
    <oc r="O7">
      <v>15</v>
    </oc>
    <nc r="O7"/>
  </rcc>
  <rcc rId="18757" sId="16" numFmtId="4">
    <oc r="P7">
      <v>16</v>
    </oc>
    <nc r="P7"/>
  </rcc>
  <rcc rId="18758" sId="16" numFmtId="4">
    <oc r="Q7">
      <v>17</v>
    </oc>
    <nc r="Q7"/>
  </rcc>
  <rcc rId="18759" sId="16" numFmtId="4">
    <oc r="R7">
      <v>18</v>
    </oc>
    <nc r="R7"/>
  </rcc>
  <rcc rId="18760" sId="16" numFmtId="4">
    <oc r="S7">
      <v>19</v>
    </oc>
    <nc r="S7"/>
  </rcc>
  <rcc rId="18761" sId="16" numFmtId="4">
    <oc r="T7">
      <v>20</v>
    </oc>
    <nc r="T7"/>
  </rcc>
  <rcc rId="18762" sId="16" numFmtId="4">
    <oc r="U7">
      <v>21</v>
    </oc>
    <nc r="U7"/>
  </rcc>
  <rcc rId="18763" sId="16" numFmtId="4">
    <oc r="V7">
      <v>22</v>
    </oc>
    <nc r="V7"/>
  </rcc>
  <rcc rId="18764" sId="16" numFmtId="4">
    <oc r="W7">
      <v>23</v>
    </oc>
    <nc r="W7"/>
  </rcc>
  <rcc rId="18765" sId="16" numFmtId="4">
    <oc r="X7">
      <v>24</v>
    </oc>
    <nc r="X7"/>
  </rcc>
  <rcc rId="18766" sId="16" numFmtId="4">
    <oc r="Y7">
      <v>25</v>
    </oc>
    <nc r="Y7"/>
  </rcc>
  <rcc rId="18767" sId="16" numFmtId="4">
    <oc r="Z7">
      <v>26</v>
    </oc>
    <nc r="Z7"/>
  </rcc>
  <rcc rId="18768" sId="16" numFmtId="4">
    <oc r="AA7">
      <v>27</v>
    </oc>
    <nc r="AA7"/>
  </rcc>
  <rcc rId="18769" sId="16" numFmtId="4">
    <oc r="AB7">
      <v>28</v>
    </oc>
    <nc r="AB7"/>
  </rcc>
  <rcc rId="18770" sId="16" numFmtId="4">
    <oc r="AC7">
      <v>29</v>
    </oc>
    <nc r="AC7"/>
  </rcc>
  <rcc rId="18771" sId="16" numFmtId="4">
    <oc r="AD7">
      <v>30</v>
    </oc>
    <nc r="AD7"/>
  </rcc>
  <rcc rId="18772" sId="16" numFmtId="4">
    <oc r="AE7">
      <v>31</v>
    </oc>
    <nc r="AE7"/>
  </rcc>
  <rcc rId="18773" sId="16" numFmtId="4">
    <oc r="AF7">
      <v>32</v>
    </oc>
    <nc r="AF7"/>
  </rcc>
  <rcc rId="18774" sId="16" numFmtId="4">
    <oc r="AG7">
      <v>33</v>
    </oc>
    <nc r="AG7"/>
  </rcc>
  <rcc rId="18775" sId="16" numFmtId="4">
    <oc r="AH7">
      <v>34</v>
    </oc>
    <nc r="AH7"/>
  </rcc>
  <rcc rId="18776" sId="16">
    <oc r="B8" t="inlineStr">
      <is>
        <t>Всего по муниципальной программе</t>
      </is>
    </oc>
    <nc r="B8"/>
  </rcc>
  <rcc rId="18777" sId="16">
    <oc r="C8" t="inlineStr">
      <is>
        <t>Всего</t>
      </is>
    </oc>
    <nc r="C8"/>
  </rcc>
  <rcc rId="18778" sId="16">
    <oc r="D8">
      <f>D10+D9</f>
    </oc>
    <nc r="D8"/>
  </rcc>
  <rcc rId="18779" sId="16">
    <oc r="E8">
      <f>E10+E9</f>
    </oc>
    <nc r="E8"/>
  </rcc>
  <rcc rId="18780" sId="16">
    <oc r="F8">
      <f>F10+F9</f>
    </oc>
    <nc r="F8"/>
  </rcc>
  <rcc rId="18781" sId="16">
    <oc r="G8">
      <f>G10+G9</f>
    </oc>
    <nc r="G8"/>
  </rcc>
  <rcc rId="18782" sId="16">
    <oc r="H8">
      <f>IFERROR(G8/D8*100,0)</f>
    </oc>
    <nc r="H8"/>
  </rcc>
  <rcc rId="18783" sId="16">
    <oc r="I8">
      <f>IFERROR(G8/E8*100,0)</f>
    </oc>
    <nc r="I8"/>
  </rcc>
  <rcc rId="18784" sId="16">
    <oc r="J8">
      <f>J9+J10</f>
    </oc>
    <nc r="J8"/>
  </rcc>
  <rcc rId="18785" sId="16">
    <oc r="K8">
      <f>K9+K10</f>
    </oc>
    <nc r="K8"/>
  </rcc>
  <rcc rId="18786" sId="16">
    <oc r="L8">
      <f>L9+L10</f>
    </oc>
    <nc r="L8"/>
  </rcc>
  <rcc rId="18787" sId="16">
    <oc r="M8">
      <f>M9+M10</f>
    </oc>
    <nc r="M8"/>
  </rcc>
  <rcc rId="18788" sId="16">
    <oc r="N8">
      <f>N9+N10</f>
    </oc>
    <nc r="N8"/>
  </rcc>
  <rcc rId="18789" sId="16">
    <oc r="O8">
      <f>O9+O10</f>
    </oc>
    <nc r="O8"/>
  </rcc>
  <rcc rId="18790" sId="16">
    <oc r="P8">
      <f>P9+P10</f>
    </oc>
    <nc r="P8"/>
  </rcc>
  <rcc rId="18791" sId="16">
    <oc r="Q8">
      <f>Q9+Q10</f>
    </oc>
    <nc r="Q8"/>
  </rcc>
  <rcc rId="18792" sId="16">
    <oc r="R8">
      <f>R9+R10</f>
    </oc>
    <nc r="R8"/>
  </rcc>
  <rcc rId="18793" sId="16">
    <oc r="S8">
      <f>S9+S10</f>
    </oc>
    <nc r="S8"/>
  </rcc>
  <rcc rId="18794" sId="16">
    <oc r="T8">
      <f>T9+T10</f>
    </oc>
    <nc r="T8"/>
  </rcc>
  <rcc rId="18795" sId="16">
    <oc r="U8">
      <f>U9+U10</f>
    </oc>
    <nc r="U8"/>
  </rcc>
  <rcc rId="18796" sId="16">
    <oc r="V8">
      <f>V9+V10</f>
    </oc>
    <nc r="V8"/>
  </rcc>
  <rcc rId="18797" sId="16">
    <oc r="W8">
      <f>W9+W10</f>
    </oc>
    <nc r="W8"/>
  </rcc>
  <rcc rId="18798" sId="16">
    <oc r="X8">
      <f>X9+X10</f>
    </oc>
    <nc r="X8"/>
  </rcc>
  <rcc rId="18799" sId="16">
    <oc r="Y8">
      <f>Y9+Y10</f>
    </oc>
    <nc r="Y8"/>
  </rcc>
  <rcc rId="18800" sId="16">
    <oc r="Z8">
      <f>Z9+Z10</f>
    </oc>
    <nc r="Z8"/>
  </rcc>
  <rcc rId="18801" sId="16">
    <oc r="AA8">
      <f>AA9+AA10</f>
    </oc>
    <nc r="AA8"/>
  </rcc>
  <rcc rId="18802" sId="16">
    <oc r="AB8">
      <f>AB9+AB10</f>
    </oc>
    <nc r="AB8"/>
  </rcc>
  <rcc rId="18803" sId="16">
    <oc r="AC8">
      <f>AC9+AC10</f>
    </oc>
    <nc r="AC8"/>
  </rcc>
  <rcc rId="18804" sId="16">
    <oc r="AD8">
      <f>AD9+AD10</f>
    </oc>
    <nc r="AD8"/>
  </rcc>
  <rcc rId="18805" sId="16">
    <oc r="AE8">
      <f>AE9+AE10</f>
    </oc>
    <nc r="AE8"/>
  </rcc>
  <rcc rId="18806" sId="16">
    <oc r="AF8">
      <f>AF9+AF10</f>
    </oc>
    <nc r="AF8"/>
  </rcc>
  <rcc rId="18807" sId="16">
    <oc r="AG8">
      <f>AG9+AG10</f>
    </oc>
    <nc r="AG8"/>
  </rcc>
  <rcc rId="18808" sId="16">
    <oc r="C9" t="inlineStr">
      <is>
        <t>бюджет города Когалыма</t>
      </is>
    </oc>
    <nc r="C9"/>
  </rcc>
  <rcc rId="18809" sId="16">
    <oc r="D9">
      <f>J9+L9+N9+P9+R9+T9+V9+X9+Z9+AB9+AD9+AF9</f>
    </oc>
    <nc r="D9"/>
  </rcc>
  <rcc rId="18810" sId="16">
    <oc r="E9">
      <f>J9+L9+N9</f>
    </oc>
    <nc r="E9"/>
  </rcc>
  <rcc rId="18811" sId="16">
    <oc r="F9">
      <f>G9</f>
    </oc>
    <nc r="F9"/>
  </rcc>
  <rcc rId="18812" sId="16">
    <oc r="G9">
      <f>K9+M9+O9+Q9+S9+U9+W9+Y9+AA9+AC9+AE9+AG9</f>
    </oc>
    <nc r="G9"/>
  </rcc>
  <rcc rId="18813" sId="16">
    <oc r="H9">
      <f>IFERROR(G9/D9*100,0)</f>
    </oc>
    <nc r="H9"/>
  </rcc>
  <rcc rId="18814" sId="16">
    <oc r="I9">
      <f>IFERROR(G9/E9*100,0)</f>
    </oc>
    <nc r="I9"/>
  </rcc>
  <rcc rId="18815" sId="16">
    <oc r="J9">
      <f>J13+J22+J25+J30+J55</f>
    </oc>
    <nc r="J9"/>
  </rcc>
  <rcc rId="18816" sId="16">
    <oc r="K9">
      <f>K13+K22+K25+K30+K55</f>
    </oc>
    <nc r="K9"/>
  </rcc>
  <rcc rId="18817" sId="16">
    <oc r="L9">
      <f>L13+L22+L25+L30+L55</f>
    </oc>
    <nc r="L9"/>
  </rcc>
  <rcc rId="18818" sId="16">
    <oc r="M9">
      <f>M13+M22+M25+M30+M55</f>
    </oc>
    <nc r="M9"/>
  </rcc>
  <rcc rId="18819" sId="16">
    <oc r="N9">
      <f>N13+N22+N25+N30+N55</f>
    </oc>
    <nc r="N9"/>
  </rcc>
  <rcc rId="18820" sId="16">
    <oc r="O9">
      <f>O13+O22+O25+O30+O55</f>
    </oc>
    <nc r="O9"/>
  </rcc>
  <rcc rId="18821" sId="16">
    <oc r="P9">
      <f>P13+P22+P25+P30+P55</f>
    </oc>
    <nc r="P9"/>
  </rcc>
  <rcc rId="18822" sId="16">
    <oc r="Q9">
      <f>Q13+Q22+Q25+Q30+Q55</f>
    </oc>
    <nc r="Q9"/>
  </rcc>
  <rcc rId="18823" sId="16">
    <oc r="R9">
      <f>R13+R22+R25+R30+R55</f>
    </oc>
    <nc r="R9"/>
  </rcc>
  <rcc rId="18824" sId="16">
    <oc r="S9">
      <f>S13+S22+S25+S30+S55</f>
    </oc>
    <nc r="S9"/>
  </rcc>
  <rcc rId="18825" sId="16">
    <oc r="T9">
      <f>T13+T22+T25+T30+T55</f>
    </oc>
    <nc r="T9"/>
  </rcc>
  <rcc rId="18826" sId="16">
    <oc r="U9">
      <f>U13+U22+U25+U30+U55</f>
    </oc>
    <nc r="U9"/>
  </rcc>
  <rcc rId="18827" sId="16">
    <oc r="V9">
      <f>V13+V22+V25+V30+V55</f>
    </oc>
    <nc r="V9"/>
  </rcc>
  <rcc rId="18828" sId="16">
    <oc r="W9">
      <f>W13+W22+W25+W30+W55</f>
    </oc>
    <nc r="W9"/>
  </rcc>
  <rcc rId="18829" sId="16">
    <oc r="X9">
      <f>X13+X22+X25+X30+X55</f>
    </oc>
    <nc r="X9"/>
  </rcc>
  <rcc rId="18830" sId="16">
    <oc r="Y9">
      <f>Y13+Y22+Y25+Y30+Y55</f>
    </oc>
    <nc r="Y9"/>
  </rcc>
  <rcc rId="18831" sId="16">
    <oc r="Z9">
      <f>Z13+Z22+Z25+Z30+Z55</f>
    </oc>
    <nc r="Z9"/>
  </rcc>
  <rcc rId="18832" sId="16">
    <oc r="AA9">
      <f>AA13+AA22+AA25+AA30+AA55</f>
    </oc>
    <nc r="AA9"/>
  </rcc>
  <rcc rId="18833" sId="16">
    <oc r="AB9">
      <f>AB13+AB22+AB25+AB30+AB55</f>
    </oc>
    <nc r="AB9"/>
  </rcc>
  <rcc rId="18834" sId="16">
    <oc r="AC9">
      <f>AC13+AC22+AC25+AC30+AC55</f>
    </oc>
    <nc r="AC9"/>
  </rcc>
  <rcc rId="18835" sId="16">
    <oc r="AD9">
      <f>AD13+AD22+AD25+AD30+AD55</f>
    </oc>
    <nc r="AD9"/>
  </rcc>
  <rcc rId="18836" sId="16">
    <oc r="AE9">
      <f>AE13+AE22+AE25+AE30+AE55</f>
    </oc>
    <nc r="AE9"/>
  </rcc>
  <rcc rId="18837" sId="16">
    <oc r="AF9">
      <f>AF13+AF22+AF25+AF30+AF55</f>
    </oc>
    <nc r="AF9"/>
  </rcc>
  <rcc rId="18838" sId="16">
    <oc r="AG9">
      <f>AG13+AG22+AG25+AG30+AG55</f>
    </oc>
    <nc r="AG9"/>
  </rcc>
  <rcc rId="18839" sId="16">
    <oc r="C10" t="inlineStr">
      <is>
        <t>внебюджетные источики</t>
      </is>
    </oc>
    <nc r="C10"/>
  </rcc>
  <rcc rId="18840" sId="16">
    <oc r="D10">
      <f>J10+L10+N10+P10+R10+T10+V10+X10+Z10+AB10+AD10+AF10</f>
    </oc>
    <nc r="D10"/>
  </rcc>
  <rcc rId="18841" sId="16">
    <oc r="E10">
      <f>J10</f>
    </oc>
    <nc r="E10"/>
  </rcc>
  <rcc rId="18842" sId="16">
    <oc r="F10">
      <f>G10</f>
    </oc>
    <nc r="F10"/>
  </rcc>
  <rcc rId="18843" sId="16">
    <oc r="G10">
      <f>K10+M10+O10+Q10+S10+U10+W10+Y10+AA10+AC10+AE10+AG10</f>
    </oc>
    <nc r="G10"/>
  </rcc>
  <rcc rId="18844" sId="16">
    <oc r="H10">
      <f>IFERROR(G10/D10*100,0)</f>
    </oc>
    <nc r="H10"/>
  </rcc>
  <rcc rId="18845" sId="16">
    <oc r="I10">
      <f>IFERROR(G10/E10*100,0)</f>
    </oc>
    <nc r="I10"/>
  </rcc>
  <rcc rId="18846" sId="16">
    <oc r="J10">
      <f>J31</f>
    </oc>
    <nc r="J10"/>
  </rcc>
  <rcc rId="18847" sId="16">
    <oc r="K10">
      <f>K31</f>
    </oc>
    <nc r="K10"/>
  </rcc>
  <rcc rId="18848" sId="16">
    <oc r="L10">
      <f>L31</f>
    </oc>
    <nc r="L10"/>
  </rcc>
  <rcc rId="18849" sId="16">
    <oc r="M10">
      <f>M31</f>
    </oc>
    <nc r="M10"/>
  </rcc>
  <rcc rId="18850" sId="16">
    <oc r="N10">
      <f>N31</f>
    </oc>
    <nc r="N10"/>
  </rcc>
  <rcc rId="18851" sId="16">
    <oc r="O10">
      <f>O31</f>
    </oc>
    <nc r="O10"/>
  </rcc>
  <rcc rId="18852" sId="16">
    <oc r="P10">
      <f>P31</f>
    </oc>
    <nc r="P10"/>
  </rcc>
  <rcc rId="18853" sId="16">
    <oc r="Q10">
      <f>Q31</f>
    </oc>
    <nc r="Q10"/>
  </rcc>
  <rcc rId="18854" sId="16">
    <oc r="R10">
      <f>R31</f>
    </oc>
    <nc r="R10"/>
  </rcc>
  <rcc rId="18855" sId="16">
    <oc r="S10">
      <f>S31</f>
    </oc>
    <nc r="S10"/>
  </rcc>
  <rcc rId="18856" sId="16">
    <oc r="T10">
      <f>T31</f>
    </oc>
    <nc r="T10"/>
  </rcc>
  <rcc rId="18857" sId="16">
    <oc r="U10">
      <f>U31</f>
    </oc>
    <nc r="U10"/>
  </rcc>
  <rcc rId="18858" sId="16">
    <oc r="V10">
      <f>V31</f>
    </oc>
    <nc r="V10"/>
  </rcc>
  <rcc rId="18859" sId="16">
    <oc r="W10">
      <f>W31</f>
    </oc>
    <nc r="W10"/>
  </rcc>
  <rcc rId="18860" sId="16">
    <oc r="X10">
      <f>X31</f>
    </oc>
    <nc r="X10"/>
  </rcc>
  <rcc rId="18861" sId="16">
    <oc r="Y10">
      <f>Y31</f>
    </oc>
    <nc r="Y10"/>
  </rcc>
  <rcc rId="18862" sId="16">
    <oc r="Z10">
      <f>Z31</f>
    </oc>
    <nc r="Z10"/>
  </rcc>
  <rcc rId="18863" sId="16">
    <oc r="AA10">
      <f>AA31</f>
    </oc>
    <nc r="AA10"/>
  </rcc>
  <rcc rId="18864" sId="16">
    <oc r="AB10">
      <f>AB31</f>
    </oc>
    <nc r="AB10"/>
  </rcc>
  <rcc rId="18865" sId="16">
    <oc r="AC10">
      <f>AC31</f>
    </oc>
    <nc r="AC10"/>
  </rcc>
  <rcc rId="18866" sId="16">
    <oc r="AD10">
      <f>AD31</f>
    </oc>
    <nc r="AD10"/>
  </rcc>
  <rcc rId="18867" sId="16">
    <oc r="AE10">
      <f>AE31</f>
    </oc>
    <nc r="AE10"/>
  </rcc>
  <rcc rId="18868" sId="16">
    <oc r="AF10">
      <f>AF31</f>
    </oc>
    <nc r="AF10"/>
  </rcc>
  <rcc rId="18869" sId="16">
    <oc r="AG10">
      <f>AG31</f>
    </oc>
    <nc r="AG10"/>
  </rcc>
  <rcc rId="18870" sId="16">
    <oc r="B11" t="inlineStr">
      <is>
        <t>Поддержка социально ориентированных некоммерческих организаций города Когалыма и создание условий для самоорганизации граждан по осуществлению собственных инициатив</t>
      </is>
    </oc>
    <nc r="B11"/>
  </rcc>
  <rcc rId="18871" sId="16">
    <oc r="A12" t="inlineStr">
      <is>
        <t xml:space="preserve"> 1.1</t>
      </is>
    </oc>
    <nc r="A12"/>
  </rcc>
  <rcc rId="18872" sId="16">
    <oc r="B12" t="inlineStr">
      <is>
        <t>Комплекс процессных мероприятий «Обеспечение поддержки гражданских инициатив», в том числе:</t>
      </is>
    </oc>
    <nc r="B12"/>
  </rcc>
  <rcc rId="18873" sId="16">
    <oc r="C12" t="inlineStr">
      <is>
        <t>Всего</t>
      </is>
    </oc>
    <nc r="C12"/>
  </rcc>
  <rcc rId="18874" sId="16">
    <oc r="D12">
      <f>D13</f>
    </oc>
    <nc r="D12"/>
  </rcc>
  <rcc rId="18875" sId="16">
    <oc r="E12">
      <f>E13</f>
    </oc>
    <nc r="E12"/>
  </rcc>
  <rcc rId="18876" sId="16">
    <oc r="F12">
      <f>F13</f>
    </oc>
    <nc r="F12"/>
  </rcc>
  <rcc rId="18877" sId="16">
    <oc r="G12">
      <f>G13</f>
    </oc>
    <nc r="G12"/>
  </rcc>
  <rcc rId="18878" sId="16">
    <oc r="H12">
      <f>IFERROR(G12/D12*100,0)</f>
    </oc>
    <nc r="H12"/>
  </rcc>
  <rcc rId="18879" sId="16">
    <oc r="I12">
      <f>IFERROR(G12/E12*100,0)</f>
    </oc>
    <nc r="I12"/>
  </rcc>
  <rcc rId="18880" sId="16">
    <oc r="J12">
      <f>J13</f>
    </oc>
    <nc r="J12"/>
  </rcc>
  <rcc rId="18881" sId="16">
    <oc r="K12">
      <f>K13</f>
    </oc>
    <nc r="K12"/>
  </rcc>
  <rcc rId="18882" sId="16">
    <oc r="L12">
      <f>L13</f>
    </oc>
    <nc r="L12"/>
  </rcc>
  <rcc rId="18883" sId="16">
    <oc r="M12">
      <f>M13</f>
    </oc>
    <nc r="M12"/>
  </rcc>
  <rcc rId="18884" sId="16">
    <oc r="N12">
      <f>N13</f>
    </oc>
    <nc r="N12"/>
  </rcc>
  <rcc rId="18885" sId="16">
    <oc r="O12">
      <f>O13</f>
    </oc>
    <nc r="O12"/>
  </rcc>
  <rcc rId="18886" sId="16">
    <oc r="P12">
      <f>P13</f>
    </oc>
    <nc r="P12"/>
  </rcc>
  <rcc rId="18887" sId="16">
    <oc r="Q12">
      <f>Q13</f>
    </oc>
    <nc r="Q12"/>
  </rcc>
  <rcc rId="18888" sId="16">
    <oc r="R12">
      <f>R13</f>
    </oc>
    <nc r="R12"/>
  </rcc>
  <rcc rId="18889" sId="16">
    <oc r="S12">
      <f>S13</f>
    </oc>
    <nc r="S12"/>
  </rcc>
  <rcc rId="18890" sId="16">
    <oc r="T12">
      <f>T13</f>
    </oc>
    <nc r="T12"/>
  </rcc>
  <rcc rId="18891" sId="16">
    <oc r="U12">
      <f>U13</f>
    </oc>
    <nc r="U12"/>
  </rcc>
  <rcc rId="18892" sId="16">
    <oc r="V12">
      <f>V13</f>
    </oc>
    <nc r="V12"/>
  </rcc>
  <rcc rId="18893" sId="16">
    <oc r="W12">
      <f>W13</f>
    </oc>
    <nc r="W12"/>
  </rcc>
  <rcc rId="18894" sId="16">
    <oc r="X12">
      <f>X13</f>
    </oc>
    <nc r="X12"/>
  </rcc>
  <rcc rId="18895" sId="16">
    <oc r="Y12">
      <f>Y13</f>
    </oc>
    <nc r="Y12"/>
  </rcc>
  <rcc rId="18896" sId="16">
    <oc r="Z12">
      <f>Z13</f>
    </oc>
    <nc r="Z12"/>
  </rcc>
  <rcc rId="18897" sId="16">
    <oc r="AA12">
      <f>AA13</f>
    </oc>
    <nc r="AA12"/>
  </rcc>
  <rcc rId="18898" sId="16">
    <oc r="AB12">
      <f>AB13</f>
    </oc>
    <nc r="AB12"/>
  </rcc>
  <rcc rId="18899" sId="16">
    <oc r="AC12">
      <f>AC13</f>
    </oc>
    <nc r="AC12"/>
  </rcc>
  <rcc rId="18900" sId="16">
    <oc r="AD12">
      <f>AD13</f>
    </oc>
    <nc r="AD12"/>
  </rcc>
  <rcc rId="18901" sId="16">
    <oc r="AE12">
      <f>AE13</f>
    </oc>
    <nc r="AE12"/>
  </rcc>
  <rcc rId="18902" sId="16">
    <oc r="AF12">
      <f>AF13</f>
    </oc>
    <nc r="AF12"/>
  </rcc>
  <rcc rId="18903" sId="16">
    <oc r="AG12">
      <f>AG13</f>
    </oc>
    <nc r="AG12"/>
  </rcc>
  <rcc rId="18904" sId="16">
    <oc r="C13" t="inlineStr">
      <is>
        <t>бюджет города Когалыма</t>
      </is>
    </oc>
    <nc r="C13"/>
  </rcc>
  <rcc rId="18905" sId="16">
    <oc r="D13">
      <f>SUM(J13,L13,N13,P13,R13,T13,V13,X13,Z13,AB13,AD13,AF13)</f>
    </oc>
    <nc r="D13"/>
  </rcc>
  <rcc rId="18906" sId="16">
    <oc r="E13">
      <f>J13+L13</f>
    </oc>
    <nc r="E13"/>
  </rcc>
  <rcc rId="18907" sId="16">
    <oc r="F13">
      <f>G13</f>
    </oc>
    <nc r="F13"/>
  </rcc>
  <rcc rId="18908" sId="16">
    <oc r="G13">
      <f>SUM(K13,M13,O13,Q13,S13,U13,W13,Y13,AA13,AC13,AE13,AG13)</f>
    </oc>
    <nc r="G13"/>
  </rcc>
  <rcc rId="18909" sId="16">
    <oc r="H13">
      <f>IFERROR(G13/D13*100,0)</f>
    </oc>
    <nc r="H13"/>
  </rcc>
  <rcc rId="18910" sId="16">
    <oc r="I13">
      <f>IFERROR(G13/E13*100,0)</f>
    </oc>
    <nc r="I13"/>
  </rcc>
  <rcc rId="18911" sId="16">
    <oc r="J13">
      <f>J15+J17+J19</f>
    </oc>
    <nc r="J13"/>
  </rcc>
  <rcc rId="18912" sId="16">
    <oc r="K13">
      <f>K15+K17+K19</f>
    </oc>
    <nc r="K13"/>
  </rcc>
  <rcc rId="18913" sId="16">
    <oc r="L13">
      <f>L15+L17+L19</f>
    </oc>
    <nc r="L13"/>
  </rcc>
  <rcc rId="18914" sId="16">
    <oc r="M13">
      <f>M15+M17+M19</f>
    </oc>
    <nc r="M13"/>
  </rcc>
  <rcc rId="18915" sId="16">
    <oc r="N13">
      <f>N15+N17+N19</f>
    </oc>
    <nc r="N13"/>
  </rcc>
  <rcc rId="18916" sId="16">
    <oc r="O13">
      <f>O15+O17+O19</f>
    </oc>
    <nc r="O13"/>
  </rcc>
  <rcc rId="18917" sId="16">
    <oc r="P13">
      <f>P15+P17+P19</f>
    </oc>
    <nc r="P13"/>
  </rcc>
  <rcc rId="18918" sId="16">
    <oc r="Q13">
      <f>Q15+Q17+Q19</f>
    </oc>
    <nc r="Q13"/>
  </rcc>
  <rcc rId="18919" sId="16">
    <oc r="R13">
      <f>R15+R17+R19</f>
    </oc>
    <nc r="R13"/>
  </rcc>
  <rcc rId="18920" sId="16">
    <oc r="S13">
      <f>S15+S17+S19</f>
    </oc>
    <nc r="S13"/>
  </rcc>
  <rcc rId="18921" sId="16">
    <oc r="T13">
      <f>T15+T17+T19</f>
    </oc>
    <nc r="T13"/>
  </rcc>
  <rcc rId="18922" sId="16">
    <oc r="U13">
      <f>U15+U17+U19</f>
    </oc>
    <nc r="U13"/>
  </rcc>
  <rcc rId="18923" sId="16">
    <oc r="V13">
      <f>V15+V17+V19</f>
    </oc>
    <nc r="V13"/>
  </rcc>
  <rcc rId="18924" sId="16">
    <oc r="W13">
      <f>W15+W17+W19</f>
    </oc>
    <nc r="W13"/>
  </rcc>
  <rcc rId="18925" sId="16">
    <oc r="X13">
      <f>X15+X17+X19</f>
    </oc>
    <nc r="X13"/>
  </rcc>
  <rcc rId="18926" sId="16">
    <oc r="Y13">
      <f>Y15+Y17+Y19</f>
    </oc>
    <nc r="Y13"/>
  </rcc>
  <rcc rId="18927" sId="16">
    <oc r="Z13">
      <f>Z15+Z17+Z19</f>
    </oc>
    <nc r="Z13"/>
  </rcc>
  <rcc rId="18928" sId="16">
    <oc r="AA13">
      <f>AA15+AA17+AA19</f>
    </oc>
    <nc r="AA13"/>
  </rcc>
  <rcc rId="18929" sId="16">
    <oc r="AB13">
      <f>AB15+AB17+AB19</f>
    </oc>
    <nc r="AB13"/>
  </rcc>
  <rcc rId="18930" sId="16">
    <oc r="AC13">
      <f>AC15+AC17+AC19</f>
    </oc>
    <nc r="AC13"/>
  </rcc>
  <rcc rId="18931" sId="16">
    <oc r="AD13">
      <f>AD15+AD17+AD19</f>
    </oc>
    <nc r="AD13"/>
  </rcc>
  <rcc rId="18932" sId="16">
    <oc r="AE13">
      <f>AE15+AE17+AE19</f>
    </oc>
    <nc r="AE13"/>
  </rcc>
  <rcc rId="18933" sId="16">
    <oc r="AF13">
      <f>AF15+AF17+AF19</f>
    </oc>
    <nc r="AF13"/>
  </rcc>
  <rcc rId="18934" sId="16">
    <oc r="AG13">
      <f>AG15+AG17+AG19</f>
    </oc>
    <nc r="AG13"/>
  </rcc>
  <rcc rId="18935" sId="16">
    <oc r="B14" t="inlineStr">
      <is>
        <t>1.  Организован и проведен конкурс социально значимых проектов среди социально ориентированных
некоммерческих организаций города Когалыма</t>
      </is>
    </oc>
    <nc r="B14"/>
  </rcc>
  <rcc rId="18936" sId="16">
    <oc r="C14" t="inlineStr">
      <is>
        <t>Всего</t>
      </is>
    </oc>
    <nc r="C14"/>
  </rcc>
  <rcc rId="18937" sId="16">
    <oc r="D14">
      <f>D15</f>
    </oc>
    <nc r="D14"/>
  </rcc>
  <rcc rId="18938" sId="16">
    <oc r="E14">
      <f>E15</f>
    </oc>
    <nc r="E14"/>
  </rcc>
  <rcc rId="18939" sId="16">
    <oc r="F14">
      <f>F15</f>
    </oc>
    <nc r="F14"/>
  </rcc>
  <rcc rId="18940" sId="16">
    <oc r="G14">
      <f>G15</f>
    </oc>
    <nc r="G14"/>
  </rcc>
  <rcc rId="18941" sId="16">
    <oc r="H14">
      <f>IFERROR(G14/D14*100,0)</f>
    </oc>
    <nc r="H14"/>
  </rcc>
  <rcc rId="18942" sId="16">
    <oc r="I14">
      <f>IFERROR(G14/E14*100,0)</f>
    </oc>
    <nc r="I14"/>
  </rcc>
  <rcc rId="18943" sId="16">
    <oc r="J14">
      <f>J15</f>
    </oc>
    <nc r="J14"/>
  </rcc>
  <rcc rId="18944" sId="16">
    <oc r="K14">
      <f>K15</f>
    </oc>
    <nc r="K14"/>
  </rcc>
  <rcc rId="18945" sId="16">
    <oc r="L14">
      <f>L15</f>
    </oc>
    <nc r="L14"/>
  </rcc>
  <rcc rId="18946" sId="16">
    <oc r="M14">
      <f>M15</f>
    </oc>
    <nc r="M14"/>
  </rcc>
  <rcc rId="18947" sId="16">
    <oc r="N14">
      <f>N15</f>
    </oc>
    <nc r="N14"/>
  </rcc>
  <rcc rId="18948" sId="16">
    <oc r="O14">
      <f>O15</f>
    </oc>
    <nc r="O14"/>
  </rcc>
  <rcc rId="18949" sId="16">
    <oc r="P14">
      <f>P15</f>
    </oc>
    <nc r="P14"/>
  </rcc>
  <rcc rId="18950" sId="16">
    <oc r="Q14">
      <f>Q15</f>
    </oc>
    <nc r="Q14"/>
  </rcc>
  <rcc rId="18951" sId="16">
    <oc r="R14">
      <f>R15</f>
    </oc>
    <nc r="R14"/>
  </rcc>
  <rcc rId="18952" sId="16">
    <oc r="S14">
      <f>S15</f>
    </oc>
    <nc r="S14"/>
  </rcc>
  <rcc rId="18953" sId="16">
    <oc r="T14">
      <f>T15</f>
    </oc>
    <nc r="T14"/>
  </rcc>
  <rcc rId="18954" sId="16">
    <oc r="U14">
      <f>U15</f>
    </oc>
    <nc r="U14"/>
  </rcc>
  <rcc rId="18955" sId="16">
    <oc r="V14">
      <f>V15</f>
    </oc>
    <nc r="V14"/>
  </rcc>
  <rcc rId="18956" sId="16">
    <oc r="W14">
      <f>W15</f>
    </oc>
    <nc r="W14"/>
  </rcc>
  <rcc rId="18957" sId="16">
    <oc r="X14">
      <f>X15</f>
    </oc>
    <nc r="X14"/>
  </rcc>
  <rcc rId="18958" sId="16">
    <oc r="Y14">
      <f>Y15</f>
    </oc>
    <nc r="Y14"/>
  </rcc>
  <rcc rId="18959" sId="16">
    <oc r="Z14">
      <f>Z15</f>
    </oc>
    <nc r="Z14"/>
  </rcc>
  <rcc rId="18960" sId="16">
    <oc r="AA14">
      <f>AA15</f>
    </oc>
    <nc r="AA14"/>
  </rcc>
  <rcc rId="18961" sId="16">
    <oc r="AB14">
      <f>AB15</f>
    </oc>
    <nc r="AB14"/>
  </rcc>
  <rcc rId="18962" sId="16">
    <oc r="AC14">
      <f>AC15</f>
    </oc>
    <nc r="AC14"/>
  </rcc>
  <rcc rId="18963" sId="16">
    <oc r="AD14">
      <f>AD15</f>
    </oc>
    <nc r="AD14"/>
  </rcc>
  <rcc rId="18964" sId="16">
    <oc r="AE14">
      <f>AE15</f>
    </oc>
    <nc r="AE14"/>
  </rcc>
  <rcc rId="18965" sId="16">
    <oc r="AF14">
      <f>AF15</f>
    </oc>
    <nc r="AF14"/>
  </rcc>
  <rcc rId="18966" sId="16">
    <oc r="AG14">
      <f>AG15</f>
    </oc>
    <nc r="AG14"/>
  </rcc>
  <rcc rId="18967" sId="16">
    <oc r="AH14" t="inlineStr">
      <is>
        <t xml:space="preserve">Конкурс социально значимых проектов среди социально ориентированных некоммерческих организаций города Когалымазапланирован к ппорваедению в 4  квартале 2025 года </t>
      </is>
    </oc>
    <nc r="AH14"/>
  </rcc>
  <rcc rId="18968" sId="16">
    <oc r="C15" t="inlineStr">
      <is>
        <t>бюджет города Когалыма</t>
      </is>
    </oc>
    <nc r="C15"/>
  </rcc>
  <rcc rId="18969" sId="16">
    <oc r="D15">
      <f>SUM(J15,L15,N15,P15,R15,T15,V15,X15,Z15,AB15,AD15,AF15)</f>
    </oc>
    <nc r="D15"/>
  </rcc>
  <rcc rId="18970" sId="16">
    <oc r="E15">
      <f>J15+L15</f>
    </oc>
    <nc r="E15"/>
  </rcc>
  <rcc rId="18971" sId="16">
    <oc r="F15">
      <f>G15</f>
    </oc>
    <nc r="F15"/>
  </rcc>
  <rcc rId="18972" sId="16">
    <oc r="G15">
      <f>SUM(K15,M15,O15,Q15,S15,U15,W15,Y15,AA15,AC15,AE15,AG15)</f>
    </oc>
    <nc r="G15"/>
  </rcc>
  <rcc rId="18973" sId="16">
    <oc r="H15">
      <f>IFERROR(G15/D15*100,0)</f>
    </oc>
    <nc r="H15"/>
  </rcc>
  <rcc rId="18974" sId="16">
    <oc r="I15">
      <f>IFERROR(G15/E15*100,0)</f>
    </oc>
    <nc r="I15"/>
  </rcc>
  <rcc rId="18975" sId="16" numFmtId="4">
    <oc r="J15">
      <v>0</v>
    </oc>
    <nc r="J15"/>
  </rcc>
  <rcc rId="18976" sId="16" numFmtId="4">
    <oc r="K15">
      <v>0</v>
    </oc>
    <nc r="K15"/>
  </rcc>
  <rcc rId="18977" sId="16" numFmtId="4">
    <oc r="L15">
      <v>0</v>
    </oc>
    <nc r="L15"/>
  </rcc>
  <rcc rId="18978" sId="16" numFmtId="4">
    <oc r="M15">
      <v>0</v>
    </oc>
    <nc r="M15"/>
  </rcc>
  <rcc rId="18979" sId="16" numFmtId="4">
    <oc r="N15">
      <v>0</v>
    </oc>
    <nc r="N15"/>
  </rcc>
  <rcc rId="18980" sId="16" numFmtId="4">
    <oc r="O15">
      <v>0</v>
    </oc>
    <nc r="O15"/>
  </rcc>
  <rcc rId="18981" sId="16" numFmtId="4">
    <oc r="P15">
      <v>0</v>
    </oc>
    <nc r="P15"/>
  </rcc>
  <rcc rId="18982" sId="16" numFmtId="4">
    <oc r="Q15">
      <v>0</v>
    </oc>
    <nc r="Q15"/>
  </rcc>
  <rcc rId="18983" sId="16" numFmtId="4">
    <oc r="R15">
      <v>0</v>
    </oc>
    <nc r="R15"/>
  </rcc>
  <rcc rId="18984" sId="16" numFmtId="4">
    <oc r="S15">
      <v>0</v>
    </oc>
    <nc r="S15"/>
  </rcc>
  <rcc rId="18985" sId="16" numFmtId="4">
    <oc r="T15">
      <v>0</v>
    </oc>
    <nc r="T15"/>
  </rcc>
  <rcc rId="18986" sId="16" numFmtId="4">
    <oc r="U15">
      <v>0</v>
    </oc>
    <nc r="U15"/>
  </rcc>
  <rcc rId="18987" sId="16" numFmtId="4">
    <oc r="V15">
      <v>0</v>
    </oc>
    <nc r="V15"/>
  </rcc>
  <rcc rId="18988" sId="16" numFmtId="4">
    <oc r="W15">
      <v>0</v>
    </oc>
    <nc r="W15"/>
  </rcc>
  <rcc rId="18989" sId="16" numFmtId="4">
    <oc r="X15">
      <v>0</v>
    </oc>
    <nc r="X15"/>
  </rcc>
  <rcc rId="18990" sId="16" numFmtId="4">
    <oc r="Y15">
      <v>0</v>
    </oc>
    <nc r="Y15"/>
  </rcc>
  <rcc rId="18991" sId="16" numFmtId="4">
    <oc r="Z15">
      <v>0</v>
    </oc>
    <nc r="Z15"/>
  </rcc>
  <rcc rId="18992" sId="16" numFmtId="4">
    <oc r="AA15">
      <v>0</v>
    </oc>
    <nc r="AA15"/>
  </rcc>
  <rcc rId="18993" sId="16" numFmtId="4">
    <oc r="AB15">
      <v>0</v>
    </oc>
    <nc r="AB15"/>
  </rcc>
  <rcc rId="18994" sId="16" numFmtId="4">
    <oc r="AC15">
      <v>0</v>
    </oc>
    <nc r="AC15"/>
  </rcc>
  <rcc rId="18995" sId="16" numFmtId="4">
    <oc r="AD15">
      <v>1000</v>
    </oc>
    <nc r="AD15"/>
  </rcc>
  <rcc rId="18996" sId="16" numFmtId="4">
    <oc r="AE15">
      <v>0</v>
    </oc>
    <nc r="AE15"/>
  </rcc>
  <rcc rId="18997" sId="16" numFmtId="4">
    <oc r="AF15">
      <v>0</v>
    </oc>
    <nc r="AF15"/>
  </rcc>
  <rcc rId="18998" sId="16" numFmtId="4">
    <oc r="AG15">
      <v>0</v>
    </oc>
    <nc r="AG15"/>
  </rcc>
  <rcc rId="18999" sId="16">
    <oc r="B16" t="inlineStr">
      <is>
        <t>2.     Организован и проведен конкурс на предоставление субсидии некоммерческой организации, не являющейся государственным (муниципальным) учреждением, в целях финансового обеспечения затрат на выполнение функций ресурсного центра поддержки НКО</t>
      </is>
    </oc>
    <nc r="B16"/>
  </rcc>
  <rcc rId="19000" sId="16">
    <oc r="C16" t="inlineStr">
      <is>
        <t>Всего</t>
      </is>
    </oc>
    <nc r="C16"/>
  </rcc>
  <rcc rId="19001" sId="16">
    <oc r="D16">
      <f>D17</f>
    </oc>
    <nc r="D16"/>
  </rcc>
  <rcc rId="19002" sId="16">
    <oc r="E16">
      <f>E17</f>
    </oc>
    <nc r="E16"/>
  </rcc>
  <rcc rId="19003" sId="16">
    <oc r="F16">
      <f>F17</f>
    </oc>
    <nc r="F16"/>
  </rcc>
  <rcc rId="19004" sId="16">
    <oc r="G16">
      <f>G17</f>
    </oc>
    <nc r="G16"/>
  </rcc>
  <rcc rId="19005" sId="16">
    <oc r="H16">
      <f>IFERROR(G16/D16*100,0)</f>
    </oc>
    <nc r="H16"/>
  </rcc>
  <rcc rId="19006" sId="16">
    <oc r="I16">
      <f>IFERROR(G16/E16*100,0)</f>
    </oc>
    <nc r="I16"/>
  </rcc>
  <rcc rId="19007" sId="16">
    <oc r="J16">
      <f>J17</f>
    </oc>
    <nc r="J16"/>
  </rcc>
  <rcc rId="19008" sId="16">
    <oc r="K16">
      <f>K17</f>
    </oc>
    <nc r="K16"/>
  </rcc>
  <rcc rId="19009" sId="16">
    <oc r="L16">
      <f>L17</f>
    </oc>
    <nc r="L16"/>
  </rcc>
  <rcc rId="19010" sId="16">
    <oc r="M16">
      <f>M17</f>
    </oc>
    <nc r="M16"/>
  </rcc>
  <rcc rId="19011" sId="16">
    <oc r="N16">
      <f>N17</f>
    </oc>
    <nc r="N16"/>
  </rcc>
  <rcc rId="19012" sId="16">
    <oc r="O16">
      <f>O17</f>
    </oc>
    <nc r="O16"/>
  </rcc>
  <rcc rId="19013" sId="16">
    <oc r="P16">
      <f>P17</f>
    </oc>
    <nc r="P16"/>
  </rcc>
  <rcc rId="19014" sId="16">
    <oc r="Q16">
      <f>Q17</f>
    </oc>
    <nc r="Q16"/>
  </rcc>
  <rcc rId="19015" sId="16">
    <oc r="R16">
      <f>R17</f>
    </oc>
    <nc r="R16"/>
  </rcc>
  <rcc rId="19016" sId="16">
    <oc r="S16">
      <f>S17</f>
    </oc>
    <nc r="S16"/>
  </rcc>
  <rcc rId="19017" sId="16">
    <oc r="T16">
      <f>T17</f>
    </oc>
    <nc r="T16"/>
  </rcc>
  <rcc rId="19018" sId="16">
    <oc r="U16">
      <f>U17</f>
    </oc>
    <nc r="U16"/>
  </rcc>
  <rcc rId="19019" sId="16">
    <oc r="V16">
      <f>V17</f>
    </oc>
    <nc r="V16"/>
  </rcc>
  <rcc rId="19020" sId="16">
    <oc r="W16">
      <f>W17</f>
    </oc>
    <nc r="W16"/>
  </rcc>
  <rcc rId="19021" sId="16">
    <oc r="X16">
      <f>X17</f>
    </oc>
    <nc r="X16"/>
  </rcc>
  <rcc rId="19022" sId="16">
    <oc r="Y16">
      <f>Y17</f>
    </oc>
    <nc r="Y16"/>
  </rcc>
  <rcc rId="19023" sId="16">
    <oc r="Z16">
      <f>Z17</f>
    </oc>
    <nc r="Z16"/>
  </rcc>
  <rcc rId="19024" sId="16">
    <oc r="AA16">
      <f>AA17</f>
    </oc>
    <nc r="AA16"/>
  </rcc>
  <rcc rId="19025" sId="16">
    <oc r="AB16">
      <f>AB17</f>
    </oc>
    <nc r="AB16"/>
  </rcc>
  <rcc rId="19026" sId="16">
    <oc r="AC16">
      <f>AC17</f>
    </oc>
    <nc r="AC16"/>
  </rcc>
  <rcc rId="19027" sId="16">
    <oc r="AD16">
      <f>AD17</f>
    </oc>
    <nc r="AD16"/>
  </rcc>
  <rcc rId="19028" sId="16">
    <oc r="AE16">
      <f>AE17</f>
    </oc>
    <nc r="AE16"/>
  </rcc>
  <rcc rId="19029" sId="16">
    <oc r="AF16">
      <f>AF17</f>
    </oc>
    <nc r="AF16"/>
  </rcc>
  <rcc rId="19030" sId="16">
    <oc r="AG16">
      <f>AG17</f>
    </oc>
    <nc r="AG16"/>
  </rcc>
  <rcc rId="19031" sId="16">
    <oc r="AH16" t="inlineStr">
      <is>
        <r>
          <t xml:space="preserve">В целях финансового обеспечения затрат на выполнение функций ресурсного центра поддержки НКО в 2025 году из бюджета города Когалыма направлена субсидия  АНО «Ресурсный центр поддержки НКО города Когалыма» . Субсидия предоставлена АНО «Ресурсный центр поддержки НКО города Когалыма» в соответствии с Порядком предоставления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 утвержденным постановлением Администрации города Когалыма от 29.11.2021 №2458. 
           В штате ресурсного центра 5 человек, из них : 2- основных сотрудника (директор и менеджер), 3 - внешних сотрудника – бухгалтер и два специалиста по развитию СО НКО. У трех членов команды опыт в сфере поддержки некоммерческих организаций более трех лет.
          Ресурсный центр функционирует на базе  "Дома Дружбы" (по адресу пр. Нефтяников 2а), который оснащен всей необходимой мебелью и офисной техникой для полноценной работы и оказания услуг. Предоставляются кабинеты, оборудована коворгинг-зона  для проведения мероприятий.                                                                                                                                                                                                                    1)   Консультации для НКО по вопросам реализации проектов и участия в мероприятиях в сфере межнациональных (межэтнических) отношений, профилактики экстремизма: январь -71 консультация; Февраль :   22 очных, 35 по телефо-ну, 38 . ИТОГО: 95; Март:  – 19 очных, 31 по телефону, 29 – электронная почта и мессенджеры. ИТОГО за истекший перрод всего 245 консультаций (71+95+79)  Февраль -поведен обучающий семинар на стартовавшие грантовые конкурсы 2025г – Президентский фонд культурных инициатив и Грант Губернатора Югры для физических лиц. Ведутся консультации учебных заведений, НКО и физических лиц. Апрель : консультаций 52 (9 очных, 27 по телефону, 16 – электронная почта и мессенджеры). Всего с января по апрель -297 консультаций                      Поданы 4 заявки на ПФКИ , 5 проектов на спец.конкурс, посвященный 80-я Победы, 6 проектов на ГГ для ФЛ. 18.03.2024 Были подведены итоги  специального конкурса на грант Губернатора Югры для СО НКО к 80-летию Великой Победы.  </t>
        </r>
        <r>
          <rPr>
            <b/>
            <sz val="12"/>
            <rFont val="Times New Roman"/>
            <family val="1"/>
            <charset val="204"/>
          </rPr>
          <t>Победителями признаны   АНО «ЕРМАК» и АНО «Камертон».</t>
        </r>
        <r>
          <rPr>
            <sz val="12"/>
            <rFont val="Times New Roman"/>
            <family val="1"/>
            <charset val="204"/>
          </rPr>
          <t xml:space="preserve">
2) мероприятия:                                                                                                                                                                                                                                                                                                                                                                         - 04.02.2025  специалисты ресурсного центра провели обучающий семинар в ПНИПУ для студентов по конкурсу Гранта Губернатора Югры для физических лиц;
- 15.02.2025 специалисты ресурсного центра приняли участие в творческом вечере «Хуторок казачьи мотивы», организованные АНО «ЕРМАК» и «Криница»;
- 14.02.2025 специалисты ресурсного центра приняли участие в 34 заседании Думы города Когалыма в ходе которого был предстпавлен отчёт о результатах деятельности главы города и Администрация города Когалыма  за 2024 год;
- 21.02.2024 Специалисты РЦ провели выездное мероприятие в г.Лангепасе;
- 26.02.2025 Специалисты РЦ провели выездное мероприятие в г. Нефтеюганске;- 25.02.2025 Специалисты РЦ провели школу актива «изменения в поря-док сдачи отчетности в Минюст некоммерческими организациями»;
- 11.03.2025 состоялось традиционное рабочее заседание - круглый стол "Общество.Религия.Власть." ;
- 25.03.2025 специалистами ресурсного центра  организован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Проект-победитель Гранта Губернатора Югры. Форум прошел в МЦ "Метро";                                                                                         
- 05.04.2025 на базе РЦ провели акцию «Тотальный диктант»( откры-тиая площадка) и «TestTrud» для иностранных граждан;
- 09.04.2025 специалисты РЦ приняли участие в круглом столе на тему «О создании и развитии ресурсных центров по поддержке гражданских инициатив в Ханты-Мансийском автономном округе – Югре»;
- 15-16.04.2025 специалисты РЦ приняли участие в проектной мастер-ской «Практики деловой кооперации: опора на опыт и пути развития» на IV-Международном Форуме-выставке социальных технологий «СО-ЦИО» в Екатеринбурге;
- 21.04.2025 команда РЦ приняла участие в межрегиональном фести-валь-конкурсе «Играй, гармонь! В Когалыме», организованный КГОО ТБНКО "НУР". Проект-победитель конкурса ПАО «Лукойл». Директор РЦ Анастасия Беседина была приглашена в жюри конкурса;                                                                                                                                                                                                                                                               - 26.04.2025 специалисты РЦ в составе делегации г. Когалыма приня-ли участие в VI Всероссийском форуме национального единства в Хан-ты-Мансийске.  
-27-28.04.2025 Директор РЦ приняла участие на мероприятии «Парте-нариат» Центра «ГРАНИ» ;
 3) Урок вежливости» для мигрантов прошел 21.03. Даны разъяснения по личному запросу от лидеров национально-культурных объединений города Когалыма;
   «Урок вежливости» для мигрантов прошел 04.04. Даны разъяснения по личному запросу от лидеров национально-культурных объединений го-рода Когалыма.                                                                           4) За отчетный период (февраль)  проведено 1 индивидуальное и 1 групповое заня-тие по РКИ (русский как иностранный) для взрослых. За отчетный период проведено 16 обучающих занятий по РКИ (русский как ино-странный) для групп детей-школьников.   За отчетный период (март) проведено 2 индивидуальных и 1 групповое занятие по РКИ (русский как иностранный) для взрослых. За отчетный период проведено 14 обучающих занятий по РКИ (русский как иностранный) для групп детей-школьников. В феврале проведено 9 индивидуальных занятий с детьми - иностранными гражданами, проживающими в городе Когалым.В марте было проведено 15 индивидуальных занятий с детьми - иностранными гражданами, проживающими в городе Когалым.  За отчетный период  (апрель) проведено 3 индивидуальных и 1 групповое заня-тие по РКИ (русский как иностранный) для взрослых. В апреле проведено 16 обучающих занятий по РКИ (русский как иностранный) для групп детей-школьников. В апреле 2025 года было проведено 19 индивидуальных занятий с детьми - иностранными гражданами, проживающими в городе Когалым. Занятия проходят на базе АНО «РЦ НКО Когалыма. Пр. Нефтяников 2а. Занятия проходят на базе АНО «РЦ НКО Когалыма.  Индивидуальные занятия проходят по скользящему графику; 
5) Всего в отчетном периоде была размещена 15 публикаций на различных площадках.Все ссылки на посты в социальных сетях РЦ и на официальном сайте: https://vk.com/public203821726
6) реализация проекта "ШКола актива НКО":                                                                                                                                                                                                                                                                                                                   - 16.01.2025 и 25.02.2025 с привлечением специалистов  проектного офиса ПФКИ г.Ханты-Мансийска «Школа актива НКО» ;     
 7) организация проведения, участия во всероссийских (региональных, муниципальных) акциях (проектах, мероприятиях) для некоммерческих организаций: специалисты РЦ совместно с целевой группой (обучающиеся вечерней группы РКИ) и лидеры национально-культурных объединений приняли участие в Акциях: «История НКО», «Тотальный диктант», «ТестТруд», 
</t>
        </r>
      </is>
    </oc>
    <nc r="AH16"/>
  </rcc>
  <rcc rId="19032" sId="16">
    <oc r="C17" t="inlineStr">
      <is>
        <t>бюджет города Когалыма</t>
      </is>
    </oc>
    <nc r="C17"/>
  </rcc>
  <rcc rId="19033" sId="16">
    <oc r="D17">
      <f>SUM(J17,L17,N17,P17,R17,T17,V17,X17,Z17,AB17,AD17,AF17)</f>
    </oc>
    <nc r="D17"/>
  </rcc>
  <rcc rId="19034" sId="16">
    <oc r="E17">
      <f>J17+L17</f>
    </oc>
    <nc r="E17"/>
  </rcc>
  <rcc rId="19035" sId="16">
    <oc r="F17">
      <f>G17</f>
    </oc>
    <nc r="F17"/>
  </rcc>
  <rcc rId="19036" sId="16">
    <oc r="G17">
      <f>SUM(K17,M17,O17,Q17,S17,U17,W17,Y17,AA17,AC17,AE17,AG17)</f>
    </oc>
    <nc r="G17"/>
  </rcc>
  <rcc rId="19037" sId="16">
    <oc r="H17">
      <f>IFERROR(G17/D17*100,0)</f>
    </oc>
    <nc r="H17"/>
  </rcc>
  <rcc rId="19038" sId="16">
    <oc r="I17">
      <f>IFERROR(G17/E17*100,0)</f>
    </oc>
    <nc r="I17"/>
  </rcc>
  <rcc rId="19039" sId="16" numFmtId="4">
    <oc r="J17">
      <v>6499.4</v>
    </oc>
    <nc r="J17"/>
  </rcc>
  <rcc rId="19040" sId="16" numFmtId="4">
    <oc r="K17">
      <v>6499.4</v>
    </oc>
    <nc r="K17"/>
  </rcc>
  <rcc rId="19041" sId="16" numFmtId="4">
    <oc r="L17">
      <v>0</v>
    </oc>
    <nc r="L17"/>
  </rcc>
  <rcc rId="19042" sId="16" numFmtId="4">
    <oc r="M17">
      <v>0</v>
    </oc>
    <nc r="M17"/>
  </rcc>
  <rcc rId="19043" sId="16" numFmtId="4">
    <oc r="N17">
      <v>0</v>
    </oc>
    <nc r="N17"/>
  </rcc>
  <rcc rId="19044" sId="16" numFmtId="4">
    <oc r="O17">
      <v>0</v>
    </oc>
    <nc r="O17"/>
  </rcc>
  <rcc rId="19045" sId="16" numFmtId="4">
    <oc r="P17">
      <v>0</v>
    </oc>
    <nc r="P17"/>
  </rcc>
  <rcc rId="19046" sId="16" numFmtId="4">
    <oc r="Q17">
      <v>0</v>
    </oc>
    <nc r="Q17"/>
  </rcc>
  <rcc rId="19047" sId="16" numFmtId="4">
    <oc r="R17">
      <v>0</v>
    </oc>
    <nc r="R17"/>
  </rcc>
  <rcc rId="19048" sId="16" numFmtId="4">
    <oc r="S17">
      <v>0</v>
    </oc>
    <nc r="S17"/>
  </rcc>
  <rcc rId="19049" sId="16" numFmtId="4">
    <oc r="T17">
      <v>0</v>
    </oc>
    <nc r="T17"/>
  </rcc>
  <rcc rId="19050" sId="16" numFmtId="4">
    <oc r="U17">
      <v>0</v>
    </oc>
    <nc r="U17"/>
  </rcc>
  <rcc rId="19051" sId="16" numFmtId="4">
    <oc r="V17">
      <v>0</v>
    </oc>
    <nc r="V17"/>
  </rcc>
  <rcc rId="19052" sId="16" numFmtId="4">
    <oc r="W17">
      <v>0</v>
    </oc>
    <nc r="W17"/>
  </rcc>
  <rcc rId="19053" sId="16" numFmtId="4">
    <oc r="X17">
      <v>0</v>
    </oc>
    <nc r="X17"/>
  </rcc>
  <rcc rId="19054" sId="16" numFmtId="4">
    <oc r="Y17">
      <v>0</v>
    </oc>
    <nc r="Y17"/>
  </rcc>
  <rcc rId="19055" sId="16" numFmtId="4">
    <oc r="Z17">
      <v>0</v>
    </oc>
    <nc r="Z17"/>
  </rcc>
  <rcc rId="19056" sId="16" numFmtId="4">
    <oc r="AA17">
      <v>0</v>
    </oc>
    <nc r="AA17"/>
  </rcc>
  <rcc rId="19057" sId="16" numFmtId="4">
    <oc r="AB17">
      <v>0</v>
    </oc>
    <nc r="AB17"/>
  </rcc>
  <rcc rId="19058" sId="16" numFmtId="4">
    <oc r="AC17">
      <v>0</v>
    </oc>
    <nc r="AC17"/>
  </rcc>
  <rcc rId="19059" sId="16" numFmtId="4">
    <oc r="AD17">
      <v>0</v>
    </oc>
    <nc r="AD17"/>
  </rcc>
  <rcc rId="19060" sId="16" numFmtId="4">
    <oc r="AE17">
      <v>0</v>
    </oc>
    <nc r="AE17"/>
  </rcc>
  <rcc rId="19061" sId="16" numFmtId="4">
    <oc r="AF17">
      <v>0</v>
    </oc>
    <nc r="AF17"/>
  </rcc>
  <rcc rId="19062" sId="16" numFmtId="4">
    <oc r="AG17">
      <v>0</v>
    </oc>
    <nc r="AG17"/>
  </rcc>
  <rcc rId="19063" sId="16">
    <oc r="B18" t="inlineStr">
      <is>
        <t>3.    Организован и проведен отбор на предоставление субсидий ТОС города Когалыма на осуществление собственных инициатив по вопросам местного значения</t>
      </is>
    </oc>
    <nc r="B18"/>
  </rcc>
  <rcc rId="19064" sId="16">
    <oc r="C18" t="inlineStr">
      <is>
        <t>Всего</t>
      </is>
    </oc>
    <nc r="C18"/>
  </rcc>
  <rcc rId="19065" sId="16">
    <oc r="D18">
      <f>D19</f>
    </oc>
    <nc r="D18"/>
  </rcc>
  <rcc rId="19066" sId="16">
    <oc r="E18">
      <f>E19</f>
    </oc>
    <nc r="E18"/>
  </rcc>
  <rcc rId="19067" sId="16">
    <oc r="F18">
      <f>F19</f>
    </oc>
    <nc r="F18"/>
  </rcc>
  <rcc rId="19068" sId="16">
    <oc r="G18">
      <f>G19</f>
    </oc>
    <nc r="G18"/>
  </rcc>
  <rcc rId="19069" sId="16">
    <oc r="H18">
      <f>IFERROR(G18/D18*100,0)</f>
    </oc>
    <nc r="H18"/>
  </rcc>
  <rcc rId="19070" sId="16">
    <oc r="I18">
      <f>IFERROR(G18/E18*100,0)</f>
    </oc>
    <nc r="I18"/>
  </rcc>
  <rcc rId="19071" sId="16">
    <oc r="J18">
      <f>J19</f>
    </oc>
    <nc r="J18"/>
  </rcc>
  <rcc rId="19072" sId="16">
    <oc r="K18">
      <f>K19</f>
    </oc>
    <nc r="K18"/>
  </rcc>
  <rcc rId="19073" sId="16">
    <oc r="L18">
      <f>L19</f>
    </oc>
    <nc r="L18"/>
  </rcc>
  <rcc rId="19074" sId="16">
    <oc r="M18">
      <f>M19</f>
    </oc>
    <nc r="M18"/>
  </rcc>
  <rcc rId="19075" sId="16">
    <oc r="N18">
      <f>N19</f>
    </oc>
    <nc r="N18"/>
  </rcc>
  <rcc rId="19076" sId="16">
    <oc r="O18">
      <f>O19</f>
    </oc>
    <nc r="O18"/>
  </rcc>
  <rcc rId="19077" sId="16">
    <oc r="P18">
      <f>P19</f>
    </oc>
    <nc r="P18"/>
  </rcc>
  <rcc rId="19078" sId="16">
    <oc r="Q18">
      <f>Q19</f>
    </oc>
    <nc r="Q18"/>
  </rcc>
  <rcc rId="19079" sId="16">
    <oc r="R18">
      <f>R19</f>
    </oc>
    <nc r="R18"/>
  </rcc>
  <rcc rId="19080" sId="16">
    <oc r="S18">
      <f>S19</f>
    </oc>
    <nc r="S18"/>
  </rcc>
  <rcc rId="19081" sId="16">
    <oc r="T18">
      <f>T19</f>
    </oc>
    <nc r="T18"/>
  </rcc>
  <rcc rId="19082" sId="16">
    <oc r="U18">
      <f>U19</f>
    </oc>
    <nc r="U18"/>
  </rcc>
  <rcc rId="19083" sId="16">
    <oc r="V18">
      <f>V19</f>
    </oc>
    <nc r="V18"/>
  </rcc>
  <rcc rId="19084" sId="16">
    <oc r="W18">
      <f>W19</f>
    </oc>
    <nc r="W18"/>
  </rcc>
  <rcc rId="19085" sId="16">
    <oc r="X18">
      <f>X19</f>
    </oc>
    <nc r="X18"/>
  </rcc>
  <rcc rId="19086" sId="16">
    <oc r="Y18">
      <f>Y19</f>
    </oc>
    <nc r="Y18"/>
  </rcc>
  <rcc rId="19087" sId="16">
    <oc r="Z18">
      <f>Z19</f>
    </oc>
    <nc r="Z18"/>
  </rcc>
  <rcc rId="19088" sId="16">
    <oc r="AA18">
      <f>AA19</f>
    </oc>
    <nc r="AA18"/>
  </rcc>
  <rcc rId="19089" sId="16">
    <oc r="AB18">
      <f>AB19</f>
    </oc>
    <nc r="AB18"/>
  </rcc>
  <rcc rId="19090" sId="16">
    <oc r="AC18">
      <f>AC19</f>
    </oc>
    <nc r="AC18"/>
  </rcc>
  <rcc rId="19091" sId="16">
    <oc r="AD18">
      <f>AD19</f>
    </oc>
    <nc r="AD18"/>
  </rcc>
  <rcc rId="19092" sId="16">
    <oc r="AE18">
      <f>AE19</f>
    </oc>
    <nc r="AE18"/>
  </rcc>
  <rcc rId="19093" sId="16">
    <oc r="AF18">
      <f>AF19</f>
    </oc>
    <nc r="AF18"/>
  </rcc>
  <rcc rId="19094" sId="16">
    <oc r="AG18">
      <f>AG19</f>
    </oc>
    <nc r="AG18"/>
  </rcc>
  <rcc rId="19095" sId="16">
    <oc r="AH18" t="inlineStr">
      <is>
        <t>В отчетном периоде конкурс не проводился</t>
      </is>
    </oc>
    <nc r="AH18"/>
  </rcc>
  <rcc rId="19096" sId="16">
    <oc r="C19" t="inlineStr">
      <is>
        <t>бюджет города Когалыма</t>
      </is>
    </oc>
    <nc r="C19"/>
  </rcc>
  <rcc rId="19097" sId="16">
    <oc r="D19">
      <f>SUM(J19,L19,N19,P19,R19,T19,V19,X19,Z19,AB19,AD19,AF19)</f>
    </oc>
    <nc r="D19"/>
  </rcc>
  <rcc rId="19098" sId="16">
    <oc r="E19">
      <f>J19+L19</f>
    </oc>
    <nc r="E19"/>
  </rcc>
  <rcc rId="19099" sId="16">
    <oc r="F19">
      <f>G19</f>
    </oc>
    <nc r="F19"/>
  </rcc>
  <rcc rId="19100" sId="16">
    <oc r="G19">
      <f>SUM(K19,M19,O19,Q19,S19,U19,W19,Y19,AA19,AC19,AE19,AG19)</f>
    </oc>
    <nc r="G19"/>
  </rcc>
  <rcc rId="19101" sId="16">
    <oc r="H19">
      <f>IFERROR(G19/D19*100,0)</f>
    </oc>
    <nc r="H19"/>
  </rcc>
  <rcc rId="19102" sId="16">
    <oc r="I19">
      <f>IFERROR(G19/E19*100,0)</f>
    </oc>
    <nc r="I19"/>
  </rcc>
  <rcc rId="19103" sId="16" numFmtId="4">
    <oc r="J19">
      <v>0</v>
    </oc>
    <nc r="J19"/>
  </rcc>
  <rcc rId="19104" sId="16" numFmtId="4">
    <oc r="K19">
      <v>0</v>
    </oc>
    <nc r="K19"/>
  </rcc>
  <rcc rId="19105" sId="16" numFmtId="4">
    <oc r="L19">
      <v>0</v>
    </oc>
    <nc r="L19"/>
  </rcc>
  <rcc rId="19106" sId="16" numFmtId="4">
    <oc r="M19">
      <v>0</v>
    </oc>
    <nc r="M19"/>
  </rcc>
  <rcc rId="19107" sId="16" numFmtId="4">
    <oc r="N19">
      <v>0</v>
    </oc>
    <nc r="N19"/>
  </rcc>
  <rcc rId="19108" sId="16" numFmtId="4">
    <oc r="O19">
      <v>0</v>
    </oc>
    <nc r="O19"/>
  </rcc>
  <rcc rId="19109" sId="16" numFmtId="4">
    <oc r="P19">
      <v>300</v>
    </oc>
    <nc r="P19"/>
  </rcc>
  <rcc rId="19110" sId="16" numFmtId="4">
    <oc r="Q19">
      <v>0</v>
    </oc>
    <nc r="Q19"/>
  </rcc>
  <rcc rId="19111" sId="16" numFmtId="4">
    <oc r="R19">
      <v>0</v>
    </oc>
    <nc r="R19"/>
  </rcc>
  <rcc rId="19112" sId="16" numFmtId="4">
    <oc r="S19">
      <v>0</v>
    </oc>
    <nc r="S19"/>
  </rcc>
  <rcc rId="19113" sId="16" numFmtId="4">
    <oc r="T19">
      <v>0</v>
    </oc>
    <nc r="T19"/>
  </rcc>
  <rcc rId="19114" sId="16" numFmtId="4">
    <oc r="U19">
      <v>0</v>
    </oc>
    <nc r="U19"/>
  </rcc>
  <rcc rId="19115" sId="16" numFmtId="4">
    <oc r="V19">
      <v>0</v>
    </oc>
    <nc r="V19"/>
  </rcc>
  <rcc rId="19116" sId="16" numFmtId="4">
    <oc r="W19">
      <v>0</v>
    </oc>
    <nc r="W19"/>
  </rcc>
  <rcc rId="19117" sId="16" numFmtId="4">
    <oc r="X19">
      <v>0</v>
    </oc>
    <nc r="X19"/>
  </rcc>
  <rcc rId="19118" sId="16" numFmtId="4">
    <oc r="Y19">
      <v>0</v>
    </oc>
    <nc r="Y19"/>
  </rcc>
  <rcc rId="19119" sId="16" numFmtId="4">
    <oc r="Z19">
      <v>0</v>
    </oc>
    <nc r="Z19"/>
  </rcc>
  <rcc rId="19120" sId="16" numFmtId="4">
    <oc r="AA19">
      <v>0</v>
    </oc>
    <nc r="AA19"/>
  </rcc>
  <rcc rId="19121" sId="16" numFmtId="4">
    <oc r="AB19">
      <v>0</v>
    </oc>
    <nc r="AB19"/>
  </rcc>
  <rcc rId="19122" sId="16" numFmtId="4">
    <oc r="AC19">
      <v>0</v>
    </oc>
    <nc r="AC19"/>
  </rcc>
  <rcc rId="19123" sId="16" numFmtId="4">
    <oc r="AD19">
      <v>0</v>
    </oc>
    <nc r="AD19"/>
  </rcc>
  <rcc rId="19124" sId="16" numFmtId="4">
    <oc r="AE19">
      <v>0</v>
    </oc>
    <nc r="AE19"/>
  </rcc>
  <rcc rId="19125" sId="16" numFmtId="4">
    <oc r="AF19">
      <v>0</v>
    </oc>
    <nc r="AF19"/>
  </rcc>
  <rcc rId="19126" sId="16" numFmtId="4">
    <oc r="AG19">
      <v>0</v>
    </oc>
    <nc r="AG19"/>
  </rcc>
  <rcc rId="19127" sId="16">
    <oc r="B20" t="inlineStr">
      <is>
        <t>Поддержка граждан, внесших значительный вклад в развитие гражданского общества</t>
      </is>
    </oc>
    <nc r="B20"/>
  </rcc>
  <rcc rId="19128" sId="16">
    <oc r="A21" t="inlineStr">
      <is>
        <t xml:space="preserve"> 2.1</t>
      </is>
    </oc>
    <nc r="A21"/>
  </rcc>
  <rcc rId="19129" sId="16">
    <oc r="B21" t="inlineStr">
      <is>
        <t>Комплекс процессных мероприятий «Поддержка граждан, внесших значительный вклад в развитие гражданского общества» / Оказана поддержка гражданам, удостоенным звания «Почётный гражданин города Когалыма»</t>
      </is>
    </oc>
    <nc r="B21"/>
  </rcc>
  <rcc rId="19130" sId="16">
    <oc r="C21" t="inlineStr">
      <is>
        <t>Всего</t>
      </is>
    </oc>
    <nc r="C21"/>
  </rcc>
  <rcc rId="19131" sId="16">
    <oc r="D21">
      <f>D22</f>
    </oc>
    <nc r="D21"/>
  </rcc>
  <rcc rId="19132" sId="16">
    <oc r="E21">
      <f>E22</f>
    </oc>
    <nc r="E21"/>
  </rcc>
  <rcc rId="19133" sId="16">
    <oc r="F21">
      <f>F22</f>
    </oc>
    <nc r="F21"/>
  </rcc>
  <rcc rId="19134" sId="16">
    <oc r="G21">
      <f>G22</f>
    </oc>
    <nc r="G21"/>
  </rcc>
  <rcc rId="19135" sId="16">
    <oc r="H21">
      <f>IFERROR(G21/D21*100,0)</f>
    </oc>
    <nc r="H21"/>
  </rcc>
  <rcc rId="19136" sId="16">
    <oc r="I21">
      <f>IFERROR(G21/E21*100,0)</f>
    </oc>
    <nc r="I21"/>
  </rcc>
  <rcc rId="19137" sId="16">
    <oc r="J21">
      <f>J22</f>
    </oc>
    <nc r="J21"/>
  </rcc>
  <rcc rId="19138" sId="16">
    <oc r="K21">
      <f>K22</f>
    </oc>
    <nc r="K21"/>
  </rcc>
  <rcc rId="19139" sId="16">
    <oc r="L21">
      <f>L22</f>
    </oc>
    <nc r="L21"/>
  </rcc>
  <rcc rId="19140" sId="16">
    <oc r="M21">
      <f>M22</f>
    </oc>
    <nc r="M21"/>
  </rcc>
  <rcc rId="19141" sId="16">
    <oc r="N21">
      <f>N22</f>
    </oc>
    <nc r="N21"/>
  </rcc>
  <rcc rId="19142" sId="16">
    <oc r="O21">
      <f>O22</f>
    </oc>
    <nc r="O21"/>
  </rcc>
  <rcc rId="19143" sId="16">
    <oc r="P21">
      <f>P22</f>
    </oc>
    <nc r="P21"/>
  </rcc>
  <rcc rId="19144" sId="16">
    <oc r="Q21">
      <f>Q22</f>
    </oc>
    <nc r="Q21"/>
  </rcc>
  <rcc rId="19145" sId="16">
    <oc r="R21">
      <f>R22</f>
    </oc>
    <nc r="R21"/>
  </rcc>
  <rcc rId="19146" sId="16">
    <oc r="S21">
      <f>S22</f>
    </oc>
    <nc r="S21"/>
  </rcc>
  <rcc rId="19147" sId="16">
    <oc r="T21">
      <f>T22</f>
    </oc>
    <nc r="T21"/>
  </rcc>
  <rcc rId="19148" sId="16">
    <oc r="U21">
      <f>U22</f>
    </oc>
    <nc r="U21"/>
  </rcc>
  <rcc rId="19149" sId="16">
    <oc r="V21">
      <f>V22</f>
    </oc>
    <nc r="V21"/>
  </rcc>
  <rcc rId="19150" sId="16">
    <oc r="W21">
      <f>W22</f>
    </oc>
    <nc r="W21"/>
  </rcc>
  <rcc rId="19151" sId="16">
    <oc r="X21">
      <f>X22</f>
    </oc>
    <nc r="X21"/>
  </rcc>
  <rcc rId="19152" sId="16">
    <oc r="Y21">
      <f>Y22</f>
    </oc>
    <nc r="Y21"/>
  </rcc>
  <rcc rId="19153" sId="16">
    <oc r="Z21">
      <f>Z22</f>
    </oc>
    <nc r="Z21"/>
  </rcc>
  <rcc rId="19154" sId="16">
    <oc r="AA21">
      <f>AA22</f>
    </oc>
    <nc r="AA21"/>
  </rcc>
  <rcc rId="19155" sId="16">
    <oc r="AB21">
      <f>AB22</f>
    </oc>
    <nc r="AB21"/>
  </rcc>
  <rcc rId="19156" sId="16">
    <oc r="AC21">
      <f>AC22</f>
    </oc>
    <nc r="AC21"/>
  </rcc>
  <rcc rId="19157" sId="16">
    <oc r="AD21">
      <f>AD22</f>
    </oc>
    <nc r="AD21"/>
  </rcc>
  <rcc rId="19158" sId="16">
    <oc r="AE21">
      <f>AE22</f>
    </oc>
    <nc r="AE21"/>
  </rcc>
  <rcc rId="19159" sId="16">
    <oc r="AF21">
      <f>AF22</f>
    </oc>
    <nc r="AF21"/>
  </rcc>
  <rcc rId="19160" sId="16">
    <oc r="AG21">
      <f>AG22</f>
    </oc>
    <nc r="AG21"/>
  </rcc>
  <rcc rId="19161" sId="16">
    <oc r="C22" t="inlineStr">
      <is>
        <t>бюджет города Когалыма</t>
      </is>
    </oc>
    <nc r="C22"/>
  </rcc>
  <rcc rId="19162" sId="16">
    <oc r="D22">
      <f>SUM(J22,L22,N22,P22,R22,T22,V22,X22,Z22,AB22,AD22,AF22)</f>
    </oc>
    <nc r="D22"/>
  </rcc>
  <rcc rId="19163" sId="16">
    <oc r="E22">
      <f>J22+L22</f>
    </oc>
    <nc r="E22"/>
  </rcc>
  <rcc rId="19164" sId="16">
    <oc r="F22">
      <f>G22</f>
    </oc>
    <nc r="F22"/>
  </rcc>
  <rcc rId="19165" sId="16">
    <oc r="G22">
      <f>SUM(K22,M22,O22,Q22,S22,U22,W22,Y22,AA22,AC22,AE22,AG22)</f>
    </oc>
    <nc r="G22"/>
  </rcc>
  <rcc rId="19166" sId="16">
    <oc r="H22">
      <f>IFERROR(G22/D22*100,0)</f>
    </oc>
    <nc r="H22"/>
  </rcc>
  <rcc rId="19167" sId="16">
    <oc r="I22">
      <f>IFERROR(G22/E22*100,0)</f>
    </oc>
    <nc r="I22"/>
  </rcc>
  <rcc rId="19168" sId="16" numFmtId="4">
    <oc r="J22">
      <v>0</v>
    </oc>
    <nc r="J22"/>
  </rcc>
  <rcc rId="19169" sId="16" numFmtId="4">
    <oc r="K22">
      <v>0</v>
    </oc>
    <nc r="K22"/>
  </rcc>
  <rcc rId="19170" sId="16" numFmtId="4">
    <oc r="L22">
      <v>0</v>
    </oc>
    <nc r="L22"/>
  </rcc>
  <rcc rId="19171" sId="16" numFmtId="4">
    <oc r="M22">
      <v>0</v>
    </oc>
    <nc r="M22"/>
  </rcc>
  <rcc rId="19172" sId="16" numFmtId="4">
    <oc r="N22">
      <v>0</v>
    </oc>
    <nc r="N22"/>
  </rcc>
  <rcc rId="19173" sId="16" numFmtId="4">
    <oc r="O22">
      <v>0</v>
    </oc>
    <nc r="O22"/>
  </rcc>
  <rcc rId="19174" sId="16" numFmtId="4">
    <oc r="P22">
      <v>0</v>
    </oc>
    <nc r="P22"/>
  </rcc>
  <rcc rId="19175" sId="16" numFmtId="4">
    <oc r="Q22">
      <v>0</v>
    </oc>
    <nc r="Q22"/>
  </rcc>
  <rcc rId="19176" sId="16" numFmtId="4">
    <oc r="R22">
      <v>0</v>
    </oc>
    <nc r="R22"/>
  </rcc>
  <rcc rId="19177" sId="16" numFmtId="4">
    <oc r="S22">
      <v>0</v>
    </oc>
    <nc r="S22"/>
  </rcc>
  <rcc rId="19178" sId="16" numFmtId="4">
    <oc r="T22">
      <v>0</v>
    </oc>
    <nc r="T22"/>
  </rcc>
  <rcc rId="19179" sId="16" numFmtId="4">
    <oc r="U22">
      <v>0</v>
    </oc>
    <nc r="U22"/>
  </rcc>
  <rcc rId="19180" sId="16" numFmtId="4">
    <oc r="V22">
      <v>0</v>
    </oc>
    <nc r="V22"/>
  </rcc>
  <rcc rId="19181" sId="16" numFmtId="4">
    <oc r="W22">
      <v>0</v>
    </oc>
    <nc r="W22"/>
  </rcc>
  <rcc rId="19182" sId="16" numFmtId="4">
    <oc r="X22">
      <v>924</v>
    </oc>
    <nc r="X22"/>
  </rcc>
  <rcc rId="19183" sId="16" numFmtId="4">
    <oc r="Y22">
      <v>0</v>
    </oc>
    <nc r="Y22"/>
  </rcc>
  <rcc rId="19184" sId="16" numFmtId="4">
    <oc r="Z22">
      <v>0</v>
    </oc>
    <nc r="Z22"/>
  </rcc>
  <rcc rId="19185" sId="16" numFmtId="4">
    <oc r="AA22">
      <v>0</v>
    </oc>
    <nc r="AA22"/>
  </rcc>
  <rcc rId="19186" sId="16" numFmtId="4">
    <oc r="AB22">
      <v>0</v>
    </oc>
    <nc r="AB22"/>
  </rcc>
  <rcc rId="19187" sId="16" numFmtId="4">
    <oc r="AC22">
      <v>0</v>
    </oc>
    <nc r="AC22"/>
  </rcc>
  <rcc rId="19188" sId="16" numFmtId="4">
    <oc r="AD22">
      <v>0</v>
    </oc>
    <nc r="AD22"/>
  </rcc>
  <rcc rId="19189" sId="16" numFmtId="4">
    <oc r="AE22">
      <v>0</v>
    </oc>
    <nc r="AE22"/>
  </rcc>
  <rcc rId="19190" sId="16" numFmtId="4">
    <oc r="AF22">
      <v>100</v>
    </oc>
    <nc r="AF22"/>
  </rcc>
  <rcc rId="19191" sId="16" numFmtId="4">
    <oc r="AG22">
      <v>0</v>
    </oc>
    <nc r="AG22"/>
  </rcc>
  <rcc rId="19192" sId="16">
    <oc r="B23" t="inlineStr">
      <is>
        <t>Информационная открытость деятельности Администрации города Когалыма</t>
      </is>
    </oc>
    <nc r="B23"/>
  </rcc>
  <rcc rId="19193" sId="16">
    <oc r="A24" t="inlineStr">
      <is>
        <t xml:space="preserve"> 3.1. </t>
      </is>
    </oc>
    <nc r="A24"/>
  </rcc>
  <rcc rId="19194" sId="16">
    <oc r="B24" t="inlineStr">
      <is>
        <t>Комплекс процессных мероприятий «Обеспечение открытости деятельности органов местного
самоуправления и освещение деятельности в телевизионных эфирах»</t>
      </is>
    </oc>
    <nc r="B24"/>
  </rcc>
  <rcc rId="19195" sId="16">
    <oc r="C24" t="inlineStr">
      <is>
        <t>Всего</t>
      </is>
    </oc>
    <nc r="C24"/>
  </rcc>
  <rcc rId="19196" sId="16">
    <oc r="D24">
      <f>D25</f>
    </oc>
    <nc r="D24"/>
  </rcc>
  <rcc rId="19197" sId="16">
    <oc r="E24">
      <f>E25</f>
    </oc>
    <nc r="E24"/>
  </rcc>
  <rcc rId="19198" sId="16">
    <oc r="F24">
      <f>F25</f>
    </oc>
    <nc r="F24"/>
  </rcc>
  <rcc rId="19199" sId="16">
    <oc r="G24">
      <f>G25</f>
    </oc>
    <nc r="G24"/>
  </rcc>
  <rcc rId="19200" sId="16">
    <oc r="H24">
      <f>IFERROR(G24/D24*100,0)</f>
    </oc>
    <nc r="H24"/>
  </rcc>
  <rcc rId="19201" sId="16">
    <oc r="I24">
      <f>IFERROR(G24/E24*100,0)</f>
    </oc>
    <nc r="I24"/>
  </rcc>
  <rcc rId="19202" sId="16">
    <oc r="J24">
      <f>J25</f>
    </oc>
    <nc r="J24"/>
  </rcc>
  <rcc rId="19203" sId="16">
    <oc r="K24">
      <f>K25</f>
    </oc>
    <nc r="K24"/>
  </rcc>
  <rcc rId="19204" sId="16">
    <oc r="L24">
      <f>L25</f>
    </oc>
    <nc r="L24"/>
  </rcc>
  <rcc rId="19205" sId="16">
    <oc r="M24">
      <f>M25</f>
    </oc>
    <nc r="M24"/>
  </rcc>
  <rcc rId="19206" sId="16">
    <oc r="N24">
      <f>N25</f>
    </oc>
    <nc r="N24"/>
  </rcc>
  <rcc rId="19207" sId="16">
    <oc r="O24">
      <f>O25</f>
    </oc>
    <nc r="O24"/>
  </rcc>
  <rcc rId="19208" sId="16">
    <oc r="P24">
      <f>P25</f>
    </oc>
    <nc r="P24"/>
  </rcc>
  <rcc rId="19209" sId="16">
    <oc r="Q24">
      <f>Q25</f>
    </oc>
    <nc r="Q24"/>
  </rcc>
  <rcc rId="19210" sId="16">
    <oc r="R24">
      <f>R25</f>
    </oc>
    <nc r="R24"/>
  </rcc>
  <rcc rId="19211" sId="16">
    <oc r="S24">
      <f>S25</f>
    </oc>
    <nc r="S24"/>
  </rcc>
  <rcc rId="19212" sId="16">
    <oc r="T24">
      <f>T25</f>
    </oc>
    <nc r="T24"/>
  </rcc>
  <rcc rId="19213" sId="16">
    <oc r="U24">
      <f>U25</f>
    </oc>
    <nc r="U24"/>
  </rcc>
  <rcc rId="19214" sId="16">
    <oc r="V24">
      <f>V25</f>
    </oc>
    <nc r="V24"/>
  </rcc>
  <rcc rId="19215" sId="16">
    <oc r="W24">
      <f>W25</f>
    </oc>
    <nc r="W24"/>
  </rcc>
  <rcc rId="19216" sId="16">
    <oc r="X24">
      <f>X25</f>
    </oc>
    <nc r="X24"/>
  </rcc>
  <rcc rId="19217" sId="16">
    <oc r="Y24">
      <f>Y25</f>
    </oc>
    <nc r="Y24"/>
  </rcc>
  <rcc rId="19218" sId="16">
    <oc r="Z24">
      <f>Z25</f>
    </oc>
    <nc r="Z24"/>
  </rcc>
  <rcc rId="19219" sId="16">
    <oc r="AA24">
      <f>AA25</f>
    </oc>
    <nc r="AA24"/>
  </rcc>
  <rcc rId="19220" sId="16">
    <oc r="AB24">
      <f>AB25</f>
    </oc>
    <nc r="AB24"/>
  </rcc>
  <rcc rId="19221" sId="16">
    <oc r="AC24">
      <f>AC25</f>
    </oc>
    <nc r="AC24"/>
  </rcc>
  <rcc rId="19222" sId="16">
    <oc r="AD24">
      <f>AD25</f>
    </oc>
    <nc r="AD24"/>
  </rcc>
  <rcc rId="19223" sId="16">
    <oc r="AE24">
      <f>AE25</f>
    </oc>
    <nc r="AE24"/>
  </rcc>
  <rcc rId="19224" sId="16">
    <oc r="AF24">
      <f>AF25</f>
    </oc>
    <nc r="AF24"/>
  </rcc>
  <rcc rId="19225" sId="16">
    <oc r="AG24">
      <f>AG25</f>
    </oc>
    <nc r="AG24"/>
  </rcc>
  <rcc rId="19226" sId="16">
    <oc r="C25" t="inlineStr">
      <is>
        <t>бюджет города Когалыма</t>
      </is>
    </oc>
    <nc r="C25"/>
  </rcc>
  <rcc rId="19227" sId="16">
    <oc r="D25">
      <f>SUM(J25,L25,N25,P25,R25,T25,V25,X25,Z25,AB25,AD25,AF25)</f>
    </oc>
    <nc r="D25"/>
  </rcc>
  <rcc rId="19228" sId="16">
    <oc r="E25">
      <f>J25+L25+N25+P25</f>
    </oc>
    <nc r="E25"/>
  </rcc>
  <rcc rId="19229" sId="16">
    <oc r="F25">
      <f>K25+M25+O25+Q25</f>
    </oc>
    <nc r="F25"/>
  </rcc>
  <rcc rId="19230" sId="16">
    <oc r="G25">
      <f>SUM(K25,M25,O25,Q25,S25,U25,W25,Y25,AA25,AC25,AE25,AG25)</f>
    </oc>
    <nc r="G25"/>
  </rcc>
  <rcc rId="19231" sId="16">
    <oc r="H25">
      <f>IFERROR(G25/D25*100,0)</f>
    </oc>
    <nc r="H25"/>
  </rcc>
  <rcc rId="19232" sId="16">
    <oc r="I25">
      <f>IFERROR(G25/E25*100,0)</f>
    </oc>
    <nc r="I25"/>
  </rcc>
  <rcc rId="19233" sId="16" numFmtId="4">
    <oc r="J25">
      <v>1658.1</v>
    </oc>
    <nc r="J25"/>
  </rcc>
  <rcc rId="19234" sId="16" numFmtId="4">
    <oc r="K25">
      <v>684.57500000000005</v>
    </oc>
    <nc r="K25"/>
  </rcc>
  <rcc rId="19235" sId="16" numFmtId="4">
    <oc r="L25">
      <v>1365.44</v>
    </oc>
    <nc r="L25"/>
  </rcc>
  <rcc rId="19236" sId="16" numFmtId="4">
    <oc r="M25">
      <v>1630.58</v>
    </oc>
    <nc r="M25"/>
  </rcc>
  <rcc rId="19237" sId="16" numFmtId="4">
    <oc r="N25">
      <v>1499.29</v>
    </oc>
    <nc r="N25"/>
  </rcc>
  <rcc rId="19238" sId="16" numFmtId="4">
    <oc r="O25">
      <v>1420.98</v>
    </oc>
    <nc r="O25"/>
  </rcc>
  <rcc rId="19239" sId="16">
    <oc r="P25">
      <f>P26+P27</f>
    </oc>
    <nc r="P25"/>
  </rcc>
  <rcc rId="19240" sId="16">
    <oc r="Q25">
      <f>Q26+Q27</f>
    </oc>
    <nc r="Q25"/>
  </rcc>
  <rcc rId="19241" sId="16">
    <oc r="R25">
      <f>R26+R27</f>
    </oc>
    <nc r="R25"/>
  </rcc>
  <rcc rId="19242" sId="16" numFmtId="4">
    <oc r="S25">
      <v>0</v>
    </oc>
    <nc r="S25"/>
  </rcc>
  <rcc rId="19243" sId="16">
    <oc r="T25">
      <f>T26+T27</f>
    </oc>
    <nc r="T25"/>
  </rcc>
  <rcc rId="19244" sId="16" numFmtId="4">
    <oc r="U25">
      <v>0</v>
    </oc>
    <nc r="U25"/>
  </rcc>
  <rcc rId="19245" sId="16">
    <oc r="V25">
      <f>V26+V27</f>
    </oc>
    <nc r="V25"/>
  </rcc>
  <rcc rId="19246" sId="16" numFmtId="4">
    <oc r="W25">
      <v>0</v>
    </oc>
    <nc r="W25"/>
  </rcc>
  <rcc rId="19247" sId="16">
    <oc r="X25">
      <f>X26+X27</f>
    </oc>
    <nc r="X25"/>
  </rcc>
  <rcc rId="19248" sId="16" numFmtId="4">
    <oc r="Y25">
      <v>0</v>
    </oc>
    <nc r="Y25"/>
  </rcc>
  <rcc rId="19249" sId="16">
    <oc r="Z25">
      <f>Z26+Z27</f>
    </oc>
    <nc r="Z25"/>
  </rcc>
  <rcc rId="19250" sId="16" numFmtId="4">
    <oc r="AA25">
      <v>0</v>
    </oc>
    <nc r="AA25"/>
  </rcc>
  <rcc rId="19251" sId="16">
    <oc r="AB25">
      <f>AB26+AB27</f>
    </oc>
    <nc r="AB25"/>
  </rcc>
  <rcc rId="19252" sId="16" numFmtId="4">
    <oc r="AC25">
      <v>0</v>
    </oc>
    <nc r="AC25"/>
  </rcc>
  <rcc rId="19253" sId="16">
    <oc r="AD25">
      <f>AD26+AD27</f>
    </oc>
    <nc r="AD25"/>
  </rcc>
  <rcc rId="19254" sId="16" numFmtId="4">
    <oc r="AE25">
      <v>0</v>
    </oc>
    <nc r="AE25"/>
  </rcc>
  <rcc rId="19255" sId="16">
    <oc r="AF25">
      <f>AF26+AF27</f>
    </oc>
    <nc r="AF25"/>
  </rcc>
  <rcc rId="19256" sId="16" numFmtId="4">
    <oc r="AG25">
      <v>0</v>
    </oc>
    <nc r="AG25"/>
  </rcc>
  <rcc rId="19257" sId="16">
    <oc r="AH25" t="inlineStr">
      <is>
        <t xml:space="preserve">По комплексу процессных мероприятий всего запланировано на год:  - 18765,60  тыс.руб.  (ТРК ИНфосервис -1926,60 тыс.руб и МКУ "Когалымский вестник"- 16839,00 тыс.руб. )                                                                                                    Освещение деятельности структурных подразделений в телевизионных эфирах и обеспечение деятельности МКУ редакция газеты "Когалымский вестник":                                                                                                                                           январь : расход ТК "Инфосервис"  -335,175 (факт); газета КВ -1420,30 (план)/349,40 (факт).   февраль: расход ТК  Инфосервис - 144,68, расход  газета КВ- 1485,90; март:  расход ТК Инфосервис -144,68, газета КВ -1276,30.                                                                                                                                                                                                                                                                                                                                                                                Экономия средств в сумме 789,69 тыс.руб  образовалась в связи с тем, что оплата расходов по договорам ГПХ на выплату гонорара авторам произведена на основании фактически выполненного объема работ. Экономия сложилась в силу недостаточного количества социально-значимых тем и мероприятий, прошедших в данном периоде и требующих обязательного освещения в прессе и привлечения автора со стороны.Остаток денежных средств образовался по следующим причинам:                                                                                                                                                                                                              1) работы сотрудников в режиме неполного рабочего времени (режим неполного рабочего времени, внешнее совместительство);                                                                                                                                                                                                                                                                                                                                                                                    2) выплаты ежеквартальной премии                                                                                                                                                                                                                                                                                                                                                                                                                                                                          Остаток денежных средств образовался в связи с тем, что оплата расходов произведена на основании выставленных счетов-фактур.                                                                                                                                                                                                                                                                                                                                                                                                                                                                                                                                   </t>
      </is>
    </oc>
    <nc r="AH25"/>
  </rcc>
  <rcc rId="19258" sId="16">
    <oc r="B26" t="inlineStr">
      <is>
        <t>Оосвещение деятельности  структурных подразделенийАдминистрации города Когалыма  в телевизионных эфирах</t>
      </is>
    </oc>
    <nc r="B26"/>
  </rcc>
  <rcc rId="19259" sId="16">
    <oc r="C26" t="inlineStr">
      <is>
        <t>бюджет города Когалыма</t>
      </is>
    </oc>
    <nc r="C26"/>
  </rcc>
  <rcc rId="19260" sId="16">
    <oc r="D26">
      <f>J26+L26+N26+P26+R26+T26+V26+X26+Z26+AB26+AD26+AF26</f>
    </oc>
    <nc r="D26"/>
  </rcc>
  <rcc rId="19261" sId="16">
    <oc r="E26">
      <f>J26+L26+N26+P26</f>
    </oc>
    <nc r="E26"/>
  </rcc>
  <rcc rId="19262" sId="16">
    <oc r="F26">
      <f>K26+M26+O26+Q26</f>
    </oc>
    <nc r="F26"/>
  </rcc>
  <rcc rId="19263" sId="16">
    <oc r="G26">
      <f>K26+M26+O26+Q26</f>
    </oc>
    <nc r="G26"/>
  </rcc>
  <rcc rId="19264" sId="16">
    <oc r="H26">
      <f>IFERROR(G26/D26*100,0)</f>
    </oc>
    <nc r="H26"/>
  </rcc>
  <rcc rId="19265" sId="16">
    <oc r="I26">
      <f>IFERROR(G26/E26*100,0)</f>
    </oc>
    <nc r="I26"/>
  </rcc>
  <rcc rId="19266" sId="16" numFmtId="4">
    <oc r="J26">
      <v>335.17500000000001</v>
    </oc>
    <nc r="J26"/>
  </rcc>
  <rcc rId="19267" sId="16" numFmtId="4">
    <oc r="K26">
      <v>335.17500000000001</v>
    </oc>
    <nc r="K26"/>
  </rcc>
  <rcc rId="19268" sId="16" numFmtId="4">
    <oc r="L26">
      <v>144.67500000000001</v>
    </oc>
    <nc r="L26"/>
  </rcc>
  <rcc rId="19269" sId="16" numFmtId="4">
    <oc r="M26">
      <v>144.67500000000001</v>
    </oc>
    <nc r="M26"/>
  </rcc>
  <rcc rId="19270" sId="16" numFmtId="4">
    <oc r="N26">
      <v>144.67500000000001</v>
    </oc>
    <nc r="N26"/>
  </rcc>
  <rcc rId="19271" sId="16" numFmtId="4">
    <oc r="O26">
      <v>144.67500000000001</v>
    </oc>
    <nc r="O26"/>
  </rcc>
  <rcc rId="19272" sId="16" numFmtId="4">
    <oc r="P26">
      <v>144.67500000000001</v>
    </oc>
    <nc r="P26"/>
  </rcc>
  <rcc rId="19273" sId="16" numFmtId="4">
    <oc r="Q26">
      <v>144.67500000000001</v>
    </oc>
    <nc r="Q26"/>
  </rcc>
  <rcc rId="19274" sId="16" numFmtId="4">
    <oc r="R26">
      <v>144.67500000000001</v>
    </oc>
    <nc r="R26"/>
  </rcc>
  <rcc rId="19275" sId="16" numFmtId="4">
    <oc r="T26">
      <v>144.67500000000001</v>
    </oc>
    <nc r="T26"/>
  </rcc>
  <rcc rId="19276" sId="16" numFmtId="4">
    <oc r="V26">
      <v>144.67500000000001</v>
    </oc>
    <nc r="V26"/>
  </rcc>
  <rcc rId="19277" sId="16" numFmtId="4">
    <oc r="X26">
      <v>144.67500000000001</v>
    </oc>
    <nc r="X26"/>
  </rcc>
  <rcc rId="19278" sId="16" numFmtId="4">
    <oc r="Z26">
      <v>144.67500000000001</v>
    </oc>
    <nc r="Z26"/>
  </rcc>
  <rcc rId="19279" sId="16" numFmtId="4">
    <oc r="AB26">
      <v>144.67500000000001</v>
    </oc>
    <nc r="AB26"/>
  </rcc>
  <rcc rId="19280" sId="16" numFmtId="4">
    <oc r="AD26">
      <v>144.67500000000001</v>
    </oc>
    <nc r="AD26"/>
  </rcc>
  <rcc rId="19281" sId="16" numFmtId="4">
    <oc r="AF26">
      <v>144.67500000000001</v>
    </oc>
    <nc r="AF26"/>
  </rcc>
  <rcc rId="19282" sId="16">
    <oc r="B27" t="inlineStr">
      <is>
        <t>Обеспечение осуществления деятельности муниципального тказенного учреждения "Редакция газеты "Когалымский вестник"</t>
      </is>
    </oc>
    <nc r="B27"/>
  </rcc>
  <rcc rId="19283" sId="16">
    <oc r="C27" t="inlineStr">
      <is>
        <t>бюджет города Когалыма</t>
      </is>
    </oc>
    <nc r="C27"/>
  </rcc>
  <rcc rId="19284" sId="16">
    <oc r="D27">
      <f>J27+L27+N27+P27+R27+T27+V27+X27+Z27+AB27+AD27+AF27</f>
    </oc>
    <nc r="D27"/>
  </rcc>
  <rcc rId="19285" sId="16">
    <oc r="E27">
      <f>J27+L27+N27+P27</f>
    </oc>
    <nc r="E27"/>
  </rcc>
  <rcc rId="19286" sId="16">
    <oc r="F27">
      <f>K27+M27+O27+Q27</f>
    </oc>
    <nc r="F27"/>
  </rcc>
  <rcc rId="19287" sId="16">
    <oc r="G27">
      <f>K27+M27+O27+Q27</f>
    </oc>
    <nc r="G27"/>
  </rcc>
  <rcc rId="19288" sId="16">
    <oc r="H27">
      <f>IFERROR(G27/D27*100,0)</f>
    </oc>
    <nc r="H27"/>
  </rcc>
  <rcc rId="19289" sId="16">
    <oc r="I27">
      <f>IFERROR(G27/E27*100,0)</f>
    </oc>
    <nc r="I27"/>
  </rcc>
  <rcc rId="19290" sId="16" numFmtId="4">
    <oc r="J27">
      <v>1322.9159999999999</v>
    </oc>
    <nc r="J27"/>
  </rcc>
  <rcc rId="19291" sId="16" numFmtId="4">
    <oc r="K27">
      <v>349.4</v>
    </oc>
    <nc r="K27"/>
  </rcc>
  <rcc rId="19292" sId="16" numFmtId="4">
    <oc r="L27">
      <v>1220.7739999999999</v>
    </oc>
    <nc r="L27"/>
  </rcc>
  <rcc rId="19293" sId="16" numFmtId="4">
    <oc r="M27">
      <v>1485.9</v>
    </oc>
    <nc r="M27"/>
  </rcc>
  <rcc rId="19294" sId="16" numFmtId="4">
    <oc r="N27">
      <v>1354.6144999999999</v>
    </oc>
    <nc r="N27"/>
  </rcc>
  <rcc rId="19295" sId="16" numFmtId="4">
    <oc r="O27">
      <v>1276.3</v>
    </oc>
    <nc r="O27"/>
  </rcc>
  <rcc rId="19296" sId="16" numFmtId="4">
    <oc r="P27">
      <v>1567.8030000000001</v>
    </oc>
    <nc r="P27"/>
  </rcc>
  <rcc rId="19297" sId="16" numFmtId="4">
    <oc r="Q27">
      <v>1389.9</v>
    </oc>
    <nc r="Q27"/>
  </rcc>
  <rcc rId="19298" sId="16" numFmtId="4">
    <oc r="R27">
      <v>1380.4179999999999</v>
    </oc>
    <nc r="R27"/>
  </rcc>
  <rcc rId="19299" sId="16" numFmtId="4">
    <oc r="T27">
      <v>1495.1590000000001</v>
    </oc>
    <nc r="T27"/>
  </rcc>
  <rcc rId="19300" sId="16" numFmtId="4">
    <oc r="V27">
      <v>1827.54</v>
    </oc>
    <nc r="V27"/>
  </rcc>
  <rcc rId="19301" sId="16" numFmtId="4">
    <oc r="X27">
      <v>1453.259</v>
    </oc>
    <nc r="X27"/>
  </rcc>
  <rcc rId="19302" sId="16" numFmtId="4">
    <oc r="Z27">
      <v>1268.499</v>
    </oc>
    <nc r="Z27"/>
  </rcc>
  <rcc rId="19303" sId="16" numFmtId="4">
    <oc r="AB27">
      <v>1271.634</v>
    </oc>
    <nc r="AB27"/>
  </rcc>
  <rcc rId="19304" sId="16" numFmtId="4">
    <oc r="AD27">
      <v>1269.258</v>
    </oc>
    <nc r="AD27"/>
  </rcc>
  <rcc rId="19305" sId="16" numFmtId="4">
    <oc r="AF27">
      <v>1407.124</v>
    </oc>
    <nc r="AF27"/>
  </rcc>
  <rcc rId="19306" sId="16">
    <oc r="B28" t="inlineStr">
      <is>
        <t>Молодежь города Когалыма</t>
      </is>
    </oc>
    <nc r="B28"/>
  </rcc>
  <rcc rId="19307" sId="16">
    <oc r="A29" t="inlineStr">
      <is>
        <t xml:space="preserve"> 4.1.</t>
      </is>
    </oc>
    <nc r="A29"/>
  </rcc>
  <rcc rId="19308" sId="16">
    <oc r="B29" t="inlineStr">
      <is>
        <t xml:space="preserve">Комплекс процессных мероприятий «Молодёжь города Когалыма» всего,
в том числе
</t>
      </is>
    </oc>
    <nc r="B29"/>
  </rcc>
  <rcc rId="19309" sId="16">
    <oc r="C29" t="inlineStr">
      <is>
        <t>Всего</t>
      </is>
    </oc>
    <nc r="C29"/>
  </rcc>
  <rcc rId="19310" sId="16">
    <oc r="D29">
      <f>D31+D30</f>
    </oc>
    <nc r="D29"/>
  </rcc>
  <rcc rId="19311" sId="16">
    <oc r="E29">
      <f>E31+E30</f>
    </oc>
    <nc r="E29"/>
  </rcc>
  <rcc rId="19312" sId="16">
    <oc r="F29">
      <f>F31+F30</f>
    </oc>
    <nc r="F29"/>
  </rcc>
  <rcc rId="19313" sId="16">
    <oc r="G29">
      <f>G31+G30</f>
    </oc>
    <nc r="G29"/>
  </rcc>
  <rcc rId="19314" sId="16">
    <oc r="H29">
      <f>IFERROR(G29/D29*100,0)</f>
    </oc>
    <nc r="H29"/>
  </rcc>
  <rcc rId="19315" sId="16">
    <oc r="I29">
      <f>IFERROR(G29/E29*100,0)</f>
    </oc>
    <nc r="I29"/>
  </rcc>
  <rcc rId="19316" sId="16">
    <oc r="J29">
      <f>J31+J30</f>
    </oc>
    <nc r="J29"/>
  </rcc>
  <rcc rId="19317" sId="16">
    <oc r="K29">
      <f>K31+K30</f>
    </oc>
    <nc r="K29"/>
  </rcc>
  <rcc rId="19318" sId="16">
    <oc r="L29">
      <f>L31+L30</f>
    </oc>
    <nc r="L29"/>
  </rcc>
  <rcc rId="19319" sId="16">
    <oc r="M29">
      <f>M31+M30</f>
    </oc>
    <nc r="M29"/>
  </rcc>
  <rcc rId="19320" sId="16">
    <oc r="N29">
      <f>N31+N30</f>
    </oc>
    <nc r="N29"/>
  </rcc>
  <rcc rId="19321" sId="16">
    <oc r="O29">
      <f>O31+O30</f>
    </oc>
    <nc r="O29"/>
  </rcc>
  <rcc rId="19322" sId="16">
    <oc r="P29">
      <f>P31+P30</f>
    </oc>
    <nc r="P29"/>
  </rcc>
  <rcc rId="19323" sId="16">
    <oc r="Q29">
      <f>Q31+Q30</f>
    </oc>
    <nc r="Q29"/>
  </rcc>
  <rcc rId="19324" sId="16">
    <oc r="R29">
      <f>R31+R30</f>
    </oc>
    <nc r="R29"/>
  </rcc>
  <rcc rId="19325" sId="16">
    <oc r="S29">
      <f>S31+S30</f>
    </oc>
    <nc r="S29"/>
  </rcc>
  <rcc rId="19326" sId="16">
    <oc r="T29">
      <f>T31+T30</f>
    </oc>
    <nc r="T29"/>
  </rcc>
  <rcc rId="19327" sId="16">
    <oc r="U29">
      <f>U31+U30</f>
    </oc>
    <nc r="U29"/>
  </rcc>
  <rcc rId="19328" sId="16">
    <oc r="V29">
      <f>V31+V30</f>
    </oc>
    <nc r="V29"/>
  </rcc>
  <rcc rId="19329" sId="16">
    <oc r="W29">
      <f>W31+W30</f>
    </oc>
    <nc r="W29"/>
  </rcc>
  <rcc rId="19330" sId="16">
    <oc r="X29">
      <f>X31+X30</f>
    </oc>
    <nc r="X29"/>
  </rcc>
  <rcc rId="19331" sId="16">
    <oc r="Y29">
      <f>Y31+Y30</f>
    </oc>
    <nc r="Y29"/>
  </rcc>
  <rcc rId="19332" sId="16">
    <oc r="Z29">
      <f>Z31+Z30</f>
    </oc>
    <nc r="Z29"/>
  </rcc>
  <rcc rId="19333" sId="16">
    <oc r="AA29">
      <f>AA31+AA30</f>
    </oc>
    <nc r="AA29"/>
  </rcc>
  <rcc rId="19334" sId="16">
    <oc r="AB29">
      <f>AB31+AB30</f>
    </oc>
    <nc r="AB29"/>
  </rcc>
  <rcc rId="19335" sId="16">
    <oc r="AC29">
      <f>AC31+AC30</f>
    </oc>
    <nc r="AC29"/>
  </rcc>
  <rcc rId="19336" sId="16">
    <oc r="AD29">
      <f>AD31+AD30</f>
    </oc>
    <nc r="AD29"/>
  </rcc>
  <rcc rId="19337" sId="16">
    <oc r="AE29">
      <f>AE31+AE30</f>
    </oc>
    <nc r="AE29"/>
  </rcc>
  <rcc rId="19338" sId="16">
    <oc r="AF29">
      <f>AF31+AF30</f>
    </oc>
    <nc r="AF29"/>
  </rcc>
  <rcc rId="19339" sId="16">
    <oc r="AG29">
      <f>AG31+AG30</f>
    </oc>
    <nc r="AG29"/>
  </rcc>
  <rcc rId="19340" sId="16">
    <oc r="C30" t="inlineStr">
      <is>
        <t>бюджет города Когалыма</t>
      </is>
    </oc>
    <nc r="C30"/>
  </rcc>
  <rcc rId="19341" sId="16">
    <oc r="D30">
      <f>SUM(J30,L30,N30,P30,R30,T30,V30,X30,Z30,AB30,AD30,AF30)</f>
    </oc>
    <nc r="D30"/>
  </rcc>
  <rcc rId="19342" sId="16">
    <oc r="E30">
      <f>J30+L30+N30+P30</f>
    </oc>
    <nc r="E30"/>
  </rcc>
  <rcc rId="19343" sId="16">
    <oc r="F30">
      <f>G30</f>
    </oc>
    <nc r="F30"/>
  </rcc>
  <rcc rId="19344" sId="16">
    <oc r="G30">
      <f>SUM(K30,M30,O30,Q30,S30,U30,W30,Y30,AA30,AC30,AE30,AG30)</f>
    </oc>
    <nc r="G30"/>
  </rcc>
  <rcc rId="19345" sId="16">
    <oc r="H30">
      <f>IFERROR(G30/D30*100,0)</f>
    </oc>
    <nc r="H30"/>
  </rcc>
  <rcc rId="19346" sId="16">
    <oc r="I30">
      <f>IFERROR(G30/E30*100,0)</f>
    </oc>
    <nc r="I30"/>
  </rcc>
  <rcc rId="19347" sId="16">
    <oc r="J30">
      <f>J33+J35+J45+J48</f>
    </oc>
    <nc r="J30"/>
  </rcc>
  <rcc rId="19348" sId="16">
    <oc r="K30">
      <f>K33+K35+K45+K48</f>
    </oc>
    <nc r="K30"/>
  </rcc>
  <rcc rId="19349" sId="16">
    <oc r="L30">
      <f>L33+L35+L45+L48</f>
    </oc>
    <nc r="L30"/>
  </rcc>
  <rcc rId="19350" sId="16">
    <oc r="M30">
      <f>M33+M35+M45+M48</f>
    </oc>
    <nc r="M30"/>
  </rcc>
  <rcc rId="19351" sId="16">
    <oc r="N30">
      <f>N33+N35+N45+N48</f>
    </oc>
    <nc r="N30"/>
  </rcc>
  <rcc rId="19352" sId="16">
    <oc r="O30">
      <f>O33+O35+O45+O48</f>
    </oc>
    <nc r="O30"/>
  </rcc>
  <rcc rId="19353" sId="16">
    <oc r="P30">
      <f>P33+P35+P45+P48</f>
    </oc>
    <nc r="P30"/>
  </rcc>
  <rcc rId="19354" sId="16">
    <oc r="Q30">
      <f>Q33+Q35+Q45+Q48</f>
    </oc>
    <nc r="Q30"/>
  </rcc>
  <rcc rId="19355" sId="16">
    <oc r="R30">
      <f>R33+R35+R45+R48</f>
    </oc>
    <nc r="R30"/>
  </rcc>
  <rcc rId="19356" sId="16">
    <oc r="S30">
      <f>S33+S35+S45+S48</f>
    </oc>
    <nc r="S30"/>
  </rcc>
  <rcc rId="19357" sId="16">
    <oc r="T30">
      <f>T33+T35+T45+T48</f>
    </oc>
    <nc r="T30"/>
  </rcc>
  <rcc rId="19358" sId="16">
    <oc r="U30">
      <f>U33+U35+U45+U48</f>
    </oc>
    <nc r="U30"/>
  </rcc>
  <rcc rId="19359" sId="16">
    <oc r="V30">
      <f>V33+V35+V45+V48</f>
    </oc>
    <nc r="V30"/>
  </rcc>
  <rcc rId="19360" sId="16">
    <oc r="W30">
      <f>W33+W35+W45+W48</f>
    </oc>
    <nc r="W30"/>
  </rcc>
  <rcc rId="19361" sId="16">
    <oc r="X30">
      <f>X33+X35+X45+X48</f>
    </oc>
    <nc r="X30"/>
  </rcc>
  <rcc rId="19362" sId="16">
    <oc r="Y30">
      <f>Y33+Y35+Y45+Y48</f>
    </oc>
    <nc r="Y30"/>
  </rcc>
  <rcc rId="19363" sId="16">
    <oc r="Z30">
      <f>Z33+Z35+Z45+Z48</f>
    </oc>
    <nc r="Z30"/>
  </rcc>
  <rcc rId="19364" sId="16">
    <oc r="AA30">
      <f>AA33+AA35+AA45+AA48</f>
    </oc>
    <nc r="AA30"/>
  </rcc>
  <rcc rId="19365" sId="16">
    <oc r="AB30">
      <f>AB33+AB35+AB45+AB48</f>
    </oc>
    <nc r="AB30"/>
  </rcc>
  <rcc rId="19366" sId="16">
    <oc r="AC30">
      <f>AC33+AC35+AC45+AC48</f>
    </oc>
    <nc r="AC30"/>
  </rcc>
  <rcc rId="19367" sId="16">
    <oc r="AD30">
      <f>AD33+AD35+AD45+AD48</f>
    </oc>
    <nc r="AD30"/>
  </rcc>
  <rcc rId="19368" sId="16">
    <oc r="AE30">
      <f>AE33+AE35+AE45+AE48</f>
    </oc>
    <nc r="AE30"/>
  </rcc>
  <rcc rId="19369" sId="16">
    <oc r="AF30">
      <f>AF33+AF35+AF45+AF48</f>
    </oc>
    <nc r="AF30"/>
  </rcc>
  <rcc rId="19370" sId="16">
    <oc r="AG30">
      <f>AG33+AG35+AG45+AG48</f>
    </oc>
    <nc r="AG30"/>
  </rcc>
  <rcc rId="19371" sId="16">
    <oc r="C31" t="inlineStr">
      <is>
        <t>внебюджетные источики</t>
      </is>
    </oc>
    <nc r="C31"/>
  </rcc>
  <rcc rId="19372" sId="16">
    <oc r="D31">
      <f>SUM(J31,L31,N31,P31,R31,T31,V31,X31,Z31,AB31,AD31,AF31)</f>
    </oc>
    <nc r="D31"/>
  </rcc>
  <rcc rId="19373" sId="16">
    <oc r="E31">
      <f>J31</f>
    </oc>
    <nc r="E31"/>
  </rcc>
  <rcc rId="19374" sId="16">
    <oc r="F31">
      <f>G31</f>
    </oc>
    <nc r="F31"/>
  </rcc>
  <rcc rId="19375" sId="16">
    <oc r="G31">
      <f>SUM(K31,M31,O31,Q31,S31,U31,W31,Y31,AA31,AC31,AE31,AG31)</f>
    </oc>
    <nc r="G31"/>
  </rcc>
  <rcc rId="19376" sId="16">
    <oc r="H31">
      <f>IFERROR(G31/D31*100,0)</f>
    </oc>
    <nc r="H31"/>
  </rcc>
  <rcc rId="19377" sId="16">
    <oc r="I31">
      <f>IFERROR(G31/E31*100,0)</f>
    </oc>
    <nc r="I31"/>
  </rcc>
  <rcc rId="19378" sId="16">
    <oc r="J31">
      <f>J46</f>
    </oc>
    <nc r="J31"/>
  </rcc>
  <rcc rId="19379" sId="16">
    <oc r="K31">
      <f>K46</f>
    </oc>
    <nc r="K31"/>
  </rcc>
  <rcc rId="19380" sId="16">
    <oc r="L31">
      <f>L46</f>
    </oc>
    <nc r="L31"/>
  </rcc>
  <rcc rId="19381" sId="16">
    <oc r="M31">
      <f>M46</f>
    </oc>
    <nc r="M31"/>
  </rcc>
  <rcc rId="19382" sId="16">
    <oc r="N31">
      <f>N46</f>
    </oc>
    <nc r="N31"/>
  </rcc>
  <rcc rId="19383" sId="16">
    <oc r="O31">
      <f>O46</f>
    </oc>
    <nc r="O31"/>
  </rcc>
  <rcc rId="19384" sId="16">
    <oc r="P31">
      <f>P46</f>
    </oc>
    <nc r="P31"/>
  </rcc>
  <rcc rId="19385" sId="16">
    <oc r="Q31">
      <f>Q46</f>
    </oc>
    <nc r="Q31"/>
  </rcc>
  <rcc rId="19386" sId="16">
    <oc r="R31">
      <f>R46</f>
    </oc>
    <nc r="R31"/>
  </rcc>
  <rcc rId="19387" sId="16">
    <oc r="S31">
      <f>S46</f>
    </oc>
    <nc r="S31"/>
  </rcc>
  <rcc rId="19388" sId="16">
    <oc r="T31">
      <f>T46</f>
    </oc>
    <nc r="T31"/>
  </rcc>
  <rcc rId="19389" sId="16">
    <oc r="U31">
      <f>U46</f>
    </oc>
    <nc r="U31"/>
  </rcc>
  <rcc rId="19390" sId="16">
    <oc r="V31">
      <f>V46</f>
    </oc>
    <nc r="V31"/>
  </rcc>
  <rcc rId="19391" sId="16">
    <oc r="W31">
      <f>W46</f>
    </oc>
    <nc r="W31"/>
  </rcc>
  <rcc rId="19392" sId="16">
    <oc r="X31">
      <f>X46</f>
    </oc>
    <nc r="X31"/>
  </rcc>
  <rcc rId="19393" sId="16">
    <oc r="Y31">
      <f>Y46</f>
    </oc>
    <nc r="Y31"/>
  </rcc>
  <rcc rId="19394" sId="16">
    <oc r="Z31">
      <f>Z46</f>
    </oc>
    <nc r="Z31"/>
  </rcc>
  <rcc rId="19395" sId="16">
    <oc r="AA31">
      <f>AA46</f>
    </oc>
    <nc r="AA31"/>
  </rcc>
  <rcc rId="19396" sId="16">
    <oc r="AB31">
      <f>AB46</f>
    </oc>
    <nc r="AB31"/>
  </rcc>
  <rcc rId="19397" sId="16">
    <oc r="AC31">
      <f>AC46</f>
    </oc>
    <nc r="AC31"/>
  </rcc>
  <rcc rId="19398" sId="16">
    <oc r="AD31">
      <f>AD46</f>
    </oc>
    <nc r="AD31"/>
  </rcc>
  <rcc rId="19399" sId="16">
    <oc r="AE31">
      <f>AE46</f>
    </oc>
    <nc r="AE31"/>
  </rcc>
  <rcc rId="19400" sId="16">
    <oc r="AF31">
      <f>AF46</f>
    </oc>
    <nc r="AF31"/>
  </rcc>
  <rcc rId="19401" sId="16">
    <oc r="AG31">
      <f>AG46</f>
    </oc>
    <nc r="AG31"/>
  </rcc>
  <rcc rId="19402" sId="16">
    <oc r="B32" t="inlineStr">
      <is>
        <t>1    Создание условий для развития духовно-нравственных и гражданско-патриотических качеств детей и молодёжи</t>
      </is>
    </oc>
    <nc r="B32"/>
  </rcc>
  <rcc rId="19403" sId="16">
    <oc r="C32" t="inlineStr">
      <is>
        <t>Всего</t>
      </is>
    </oc>
    <nc r="C32"/>
  </rcc>
  <rcc rId="19404" sId="16">
    <oc r="D32">
      <f>D33</f>
    </oc>
    <nc r="D32"/>
  </rcc>
  <rcc rId="19405" sId="16">
    <oc r="E32">
      <f>E33</f>
    </oc>
    <nc r="E32"/>
  </rcc>
  <rcc rId="19406" sId="16">
    <oc r="F32">
      <f>F33</f>
    </oc>
    <nc r="F32"/>
  </rcc>
  <rcc rId="19407" sId="16">
    <oc r="G32">
      <f>G33</f>
    </oc>
    <nc r="G32"/>
  </rcc>
  <rcc rId="19408" sId="16">
    <oc r="H32">
      <f>IFERROR(G32/D32*100,0)</f>
    </oc>
    <nc r="H32"/>
  </rcc>
  <rcc rId="19409" sId="16">
    <oc r="I32">
      <f>IFERROR(G32/E32*100,0)</f>
    </oc>
    <nc r="I32"/>
  </rcc>
  <rcc rId="19410" sId="16">
    <oc r="J32">
      <f>J33</f>
    </oc>
    <nc r="J32"/>
  </rcc>
  <rcc rId="19411" sId="16">
    <oc r="K32">
      <f>K33</f>
    </oc>
    <nc r="K32"/>
  </rcc>
  <rcc rId="19412" sId="16">
    <oc r="L32">
      <f>L33</f>
    </oc>
    <nc r="L32"/>
  </rcc>
  <rcc rId="19413" sId="16">
    <oc r="M32">
      <f>M33</f>
    </oc>
    <nc r="M32"/>
  </rcc>
  <rcc rId="19414" sId="16">
    <oc r="N32">
      <f>N33</f>
    </oc>
    <nc r="N32"/>
  </rcc>
  <rcc rId="19415" sId="16">
    <oc r="O32">
      <f>O33</f>
    </oc>
    <nc r="O32"/>
  </rcc>
  <rcc rId="19416" sId="16">
    <oc r="P32">
      <f>P33</f>
    </oc>
    <nc r="P32"/>
  </rcc>
  <rcc rId="19417" sId="16">
    <oc r="Q32">
      <f>Q33</f>
    </oc>
    <nc r="Q32"/>
  </rcc>
  <rcc rId="19418" sId="16">
    <oc r="R32">
      <f>R33</f>
    </oc>
    <nc r="R32"/>
  </rcc>
  <rcc rId="19419" sId="16">
    <oc r="S32">
      <f>S33</f>
    </oc>
    <nc r="S32"/>
  </rcc>
  <rcc rId="19420" sId="16">
    <oc r="T32">
      <f>T33</f>
    </oc>
    <nc r="T32"/>
  </rcc>
  <rcc rId="19421" sId="16">
    <oc r="U32">
      <f>U33</f>
    </oc>
    <nc r="U32"/>
  </rcc>
  <rcc rId="19422" sId="16">
    <oc r="V32">
      <f>V33</f>
    </oc>
    <nc r="V32"/>
  </rcc>
  <rcc rId="19423" sId="16">
    <oc r="W32">
      <f>W33</f>
    </oc>
    <nc r="W32"/>
  </rcc>
  <rcc rId="19424" sId="16">
    <oc r="X32">
      <f>X33</f>
    </oc>
    <nc r="X32"/>
  </rcc>
  <rcc rId="19425" sId="16">
    <oc r="Y32">
      <f>Y33</f>
    </oc>
    <nc r="Y32"/>
  </rcc>
  <rcc rId="19426" sId="16">
    <oc r="Z32">
      <f>Z33</f>
    </oc>
    <nc r="Z32"/>
  </rcc>
  <rcc rId="19427" sId="16">
    <oc r="AA32">
      <f>AA33</f>
    </oc>
    <nc r="AA32"/>
  </rcc>
  <rcc rId="19428" sId="16">
    <oc r="AB32">
      <f>AB33</f>
    </oc>
    <nc r="AB32"/>
  </rcc>
  <rcc rId="19429" sId="16">
    <oc r="AC32">
      <f>AC33</f>
    </oc>
    <nc r="AC32"/>
  </rcc>
  <rcc rId="19430" sId="16">
    <oc r="AD32">
      <f>AD33</f>
    </oc>
    <nc r="AD32"/>
  </rcc>
  <rcc rId="19431" sId="16">
    <oc r="AE32">
      <f>AE33</f>
    </oc>
    <nc r="AE32"/>
  </rcc>
  <rcc rId="19432" sId="16">
    <oc r="AF32">
      <f>AF33</f>
    </oc>
    <nc r="AF32"/>
  </rcc>
  <rcc rId="19433" sId="16">
    <oc r="AG32">
      <f>AG33</f>
    </oc>
    <nc r="AG32"/>
  </rcc>
  <rcc rId="19434" sId="16">
    <oc r="C33" t="inlineStr">
      <is>
        <t>бюджет города Когалыма</t>
      </is>
    </oc>
    <nc r="C33"/>
  </rcc>
  <rcc rId="19435" sId="16">
    <oc r="D33">
      <f>SUM(J33,L33,N33,P33,R33,T33,V33,X33,Z33,AB33,AD33,AF33)</f>
    </oc>
    <nc r="D33"/>
  </rcc>
  <rcc rId="19436" sId="16">
    <oc r="E33">
      <f>J33+L33+N33+P33</f>
    </oc>
    <nc r="E33"/>
  </rcc>
  <rcc rId="19437" sId="16">
    <oc r="F33">
      <f>G33</f>
    </oc>
    <nc r="F33"/>
  </rcc>
  <rcc rId="19438" sId="16">
    <oc r="G33">
      <f>SUM(K33,M33,O33,Q33,S33,U33,W33,Y33,AA33,AC33,AE33,AG33)</f>
    </oc>
    <nc r="G33"/>
  </rcc>
  <rcc rId="19439" sId="16">
    <oc r="H33">
      <f>IFERROR(G33/D33*100,0)</f>
    </oc>
    <nc r="H33"/>
  </rcc>
  <rcc rId="19440" sId="16">
    <oc r="I33">
      <f>IFERROR(G33/E33*100,0)</f>
    </oc>
    <nc r="I33"/>
  </rcc>
  <rcc rId="19441" sId="16" numFmtId="4">
    <oc r="J33">
      <v>0</v>
    </oc>
    <nc r="J33"/>
  </rcc>
  <rcc rId="19442" sId="16" numFmtId="4">
    <oc r="K33">
      <v>0</v>
    </oc>
    <nc r="K33"/>
  </rcc>
  <rcc rId="19443" sId="16" numFmtId="4">
    <oc r="L33">
      <v>401.77</v>
    </oc>
    <nc r="L33"/>
  </rcc>
  <rcc rId="19444" sId="16" numFmtId="4">
    <oc r="M33">
      <v>401.77</v>
    </oc>
    <nc r="M33"/>
  </rcc>
  <rcc rId="19445" sId="16" numFmtId="4">
    <oc r="N33">
      <v>1375.03</v>
    </oc>
    <nc r="N33"/>
  </rcc>
  <rcc rId="19446" sId="16" numFmtId="4">
    <oc r="O33">
      <v>1375.03</v>
    </oc>
    <nc r="O33"/>
  </rcc>
  <rcc rId="19447" sId="16" numFmtId="4">
    <oc r="P33">
      <v>1100</v>
    </oc>
    <nc r="P33"/>
  </rcc>
  <rcc rId="19448" sId="16" numFmtId="4">
    <oc r="Q33">
      <v>1100</v>
    </oc>
    <nc r="Q33"/>
  </rcc>
  <rcc rId="19449" sId="16" numFmtId="4">
    <oc r="R33">
      <v>32.491</v>
    </oc>
    <nc r="R33"/>
  </rcc>
  <rcc rId="19450" sId="16" numFmtId="4">
    <oc r="S33">
      <v>0</v>
    </oc>
    <nc r="S33"/>
  </rcc>
  <rcc rId="19451" sId="16" numFmtId="4">
    <oc r="T33">
      <v>0</v>
    </oc>
    <nc r="T33"/>
  </rcc>
  <rcc rId="19452" sId="16" numFmtId="4">
    <oc r="U33">
      <v>0</v>
    </oc>
    <nc r="U33"/>
  </rcc>
  <rcc rId="19453" sId="16" numFmtId="4">
    <oc r="V33">
      <v>0</v>
    </oc>
    <nc r="V33"/>
  </rcc>
  <rcc rId="19454" sId="16" numFmtId="4">
    <oc r="W33">
      <v>0</v>
    </oc>
    <nc r="W33"/>
  </rcc>
  <rcc rId="19455" sId="16" numFmtId="4">
    <oc r="X33">
      <v>0</v>
    </oc>
    <nc r="X33"/>
  </rcc>
  <rcc rId="19456" sId="16" numFmtId="4">
    <oc r="Y33">
      <v>0</v>
    </oc>
    <nc r="Y33"/>
  </rcc>
  <rcc rId="19457" sId="16" numFmtId="4">
    <oc r="Z33">
      <v>36.609000000000002</v>
    </oc>
    <nc r="Z33"/>
  </rcc>
  <rcc rId="19458" sId="16" numFmtId="4">
    <oc r="AA33">
      <v>0</v>
    </oc>
    <nc r="AA33"/>
  </rcc>
  <rcc rId="19459" sId="16" numFmtId="4">
    <oc r="AB33">
      <v>0</v>
    </oc>
    <nc r="AB33"/>
  </rcc>
  <rcc rId="19460" sId="16" numFmtId="4">
    <oc r="AC33">
      <v>0</v>
    </oc>
    <nc r="AC33"/>
  </rcc>
  <rcc rId="19461" sId="16" numFmtId="4">
    <oc r="AD33">
      <v>0</v>
    </oc>
    <nc r="AD33"/>
  </rcc>
  <rcc rId="19462" sId="16" numFmtId="4">
    <oc r="AE33">
      <v>0</v>
    </oc>
    <nc r="AE33"/>
  </rcc>
  <rcc rId="19463" sId="16" numFmtId="4">
    <oc r="AF33">
      <v>0</v>
    </oc>
    <nc r="AF33"/>
  </rcc>
  <rcc rId="19464" sId="16" numFmtId="4">
    <oc r="AG33">
      <v>0</v>
    </oc>
    <nc r="AG33"/>
  </rcc>
  <rcc rId="19465" sId="16">
    <oc r="AH33" t="inlineStr">
      <is>
        <t>Средстав по рспоряжению Правительства ТО 224-рп от 17.03.2025 за счет средств резервного фонда  для  МАУ МКЦ "Феникс" на приобретение комплекса оборудования  лазертаг</t>
      </is>
    </oc>
    <nc r="AH33"/>
  </rcc>
  <rcc rId="19466" sId="16">
    <oc r="B34" t="inlineStr">
      <is>
        <t xml:space="preserve"> 2.    Создание условий для разностороннего развития, самореализации и роста созидательной активности молодёж», (всего), в том числе: </t>
      </is>
    </oc>
    <nc r="B34"/>
  </rcc>
  <rcc rId="19467" sId="16">
    <oc r="C34" t="inlineStr">
      <is>
        <t>Всего</t>
      </is>
    </oc>
    <nc r="C34"/>
  </rcc>
  <rcc rId="19468" sId="16">
    <oc r="D34">
      <f>D35</f>
    </oc>
    <nc r="D34"/>
  </rcc>
  <rcc rId="19469" sId="16">
    <oc r="E34">
      <f>E35</f>
    </oc>
    <nc r="E34"/>
  </rcc>
  <rcc rId="19470" sId="16">
    <oc r="F34">
      <f>F35</f>
    </oc>
    <nc r="F34"/>
  </rcc>
  <rcc rId="19471" sId="16">
    <oc r="G34">
      <f>G35</f>
    </oc>
    <nc r="G34"/>
  </rcc>
  <rcc rId="19472" sId="16">
    <oc r="H34">
      <f>IFERROR(G34/D34*100,0)</f>
    </oc>
    <nc r="H34"/>
  </rcc>
  <rcc rId="19473" sId="16">
    <oc r="I34">
      <f>IFERROR(G34/E34*100,0)</f>
    </oc>
    <nc r="I34"/>
  </rcc>
  <rcc rId="19474" sId="16">
    <oc r="J34">
      <f>J35</f>
    </oc>
    <nc r="J34"/>
  </rcc>
  <rcc rId="19475" sId="16">
    <oc r="K34">
      <f>K35</f>
    </oc>
    <nc r="K34"/>
  </rcc>
  <rcc rId="19476" sId="16">
    <oc r="L34">
      <f>L35</f>
    </oc>
    <nc r="L34"/>
  </rcc>
  <rcc rId="19477" sId="16">
    <oc r="M34">
      <f>M35</f>
    </oc>
    <nc r="M34"/>
  </rcc>
  <rcc rId="19478" sId="16">
    <oc r="N34">
      <f>N35</f>
    </oc>
    <nc r="N34"/>
  </rcc>
  <rcc rId="19479" sId="16">
    <oc r="O34">
      <f>O35</f>
    </oc>
    <nc r="O34"/>
  </rcc>
  <rcc rId="19480" sId="16">
    <oc r="P34">
      <f>P35</f>
    </oc>
    <nc r="P34"/>
  </rcc>
  <rcc rId="19481" sId="16">
    <oc r="Q34">
      <f>Q35</f>
    </oc>
    <nc r="Q34"/>
  </rcc>
  <rcc rId="19482" sId="16">
    <oc r="R34">
      <f>R35</f>
    </oc>
    <nc r="R34"/>
  </rcc>
  <rcc rId="19483" sId="16">
    <oc r="S34">
      <f>S35</f>
    </oc>
    <nc r="S34"/>
  </rcc>
  <rcc rId="19484" sId="16">
    <oc r="T34">
      <f>T35</f>
    </oc>
    <nc r="T34"/>
  </rcc>
  <rcc rId="19485" sId="16">
    <oc r="U34">
      <f>U35</f>
    </oc>
    <nc r="U34"/>
  </rcc>
  <rcc rId="19486" sId="16">
    <oc r="V34">
      <f>V35</f>
    </oc>
    <nc r="V34"/>
  </rcc>
  <rcc rId="19487" sId="16">
    <oc r="W34">
      <f>W35</f>
    </oc>
    <nc r="W34"/>
  </rcc>
  <rcc rId="19488" sId="16">
    <oc r="X34">
      <f>X35</f>
    </oc>
    <nc r="X34"/>
  </rcc>
  <rcc rId="19489" sId="16">
    <oc r="Y34">
      <f>Y35</f>
    </oc>
    <nc r="Y34"/>
  </rcc>
  <rcc rId="19490" sId="16">
    <oc r="Z34">
      <f>Z35</f>
    </oc>
    <nc r="Z34"/>
  </rcc>
  <rcc rId="19491" sId="16">
    <oc r="AA34">
      <f>AA35</f>
    </oc>
    <nc r="AA34"/>
  </rcc>
  <rcc rId="19492" sId="16">
    <oc r="AB34">
      <f>AB35</f>
    </oc>
    <nc r="AB34"/>
  </rcc>
  <rcc rId="19493" sId="16">
    <oc r="AC34">
      <f>AC35</f>
    </oc>
    <nc r="AC34"/>
  </rcc>
  <rcc rId="19494" sId="16">
    <oc r="AD34">
      <f>AD35</f>
    </oc>
    <nc r="AD34"/>
  </rcc>
  <rcc rId="19495" sId="16">
    <oc r="AE34">
      <f>AE35</f>
    </oc>
    <nc r="AE34"/>
  </rcc>
  <rcc rId="19496" sId="16">
    <oc r="AF34">
      <f>AF35</f>
    </oc>
    <nc r="AF34"/>
  </rcc>
  <rcc rId="19497" sId="16">
    <oc r="AG34">
      <f>AG35</f>
    </oc>
    <nc r="AG34"/>
  </rcc>
  <rcc rId="19498" sId="16">
    <oc r="C35" t="inlineStr">
      <is>
        <t>бюджет города Когалыма</t>
      </is>
    </oc>
    <nc r="C35"/>
  </rcc>
  <rcc rId="19499" sId="16">
    <oc r="D35">
      <f>SUM(J35,L35,N35,P35,R35,T35,V35,X35,Z35,AB35,AD35,AF35)</f>
    </oc>
    <nc r="D35"/>
  </rcc>
  <rcc rId="19500" sId="16">
    <oc r="E35">
      <f>J35+L35+N35+P35</f>
    </oc>
    <nc r="E35"/>
  </rcc>
  <rcc rId="19501" sId="16">
    <oc r="F35">
      <f>G35</f>
    </oc>
    <nc r="F35"/>
  </rcc>
  <rcc rId="19502" sId="16">
    <oc r="G35">
      <f>SUM(K35,M35,O35,Q35,S35,U35,W35,Y35,AA35,AC35,AE35,AG35)</f>
    </oc>
    <nc r="G35"/>
  </rcc>
  <rcc rId="19503" sId="16">
    <oc r="H35">
      <f>IFERROR(G35/D35*100,0)</f>
    </oc>
    <nc r="H35"/>
  </rcc>
  <rcc rId="19504" sId="16">
    <oc r="I35">
      <f>IFERROR(G35/E35*100,0)</f>
    </oc>
    <nc r="I35"/>
  </rcc>
  <rcc rId="19505" sId="16">
    <oc r="J35">
      <f>J37+J39+J41+J43</f>
    </oc>
    <nc r="J35"/>
  </rcc>
  <rcc rId="19506" sId="16" numFmtId="4">
    <oc r="K35">
      <v>2992.1</v>
    </oc>
    <nc r="K35"/>
  </rcc>
  <rcc rId="19507" sId="16">
    <oc r="L35">
      <f>L37+L39+L41+L43</f>
    </oc>
    <nc r="L35"/>
  </rcc>
  <rcc rId="19508" sId="16">
    <oc r="M35">
      <f>M37+M39+M41+M43</f>
    </oc>
    <nc r="M35"/>
  </rcc>
  <rcc rId="19509" sId="16">
    <oc r="N35">
      <f>N37+N39+N41+N43</f>
    </oc>
    <nc r="N35"/>
  </rcc>
  <rcc rId="19510" sId="16">
    <oc r="O35">
      <f>O37+O39+O41+O43</f>
    </oc>
    <nc r="O35"/>
  </rcc>
  <rcc rId="19511" sId="16">
    <oc r="P35">
      <f>P37+P39+P41+P43</f>
    </oc>
    <nc r="P35"/>
  </rcc>
  <rcc rId="19512" sId="16" numFmtId="4">
    <oc r="Q35">
      <v>59.4</v>
    </oc>
    <nc r="Q35"/>
  </rcc>
  <rcc rId="19513" sId="16">
    <oc r="R35">
      <f>R37+R39+R41+R43</f>
    </oc>
    <nc r="R35"/>
  </rcc>
  <rcc rId="19514" sId="16">
    <oc r="S35">
      <f>S37+S39+S41+S43</f>
    </oc>
    <nc r="S35"/>
  </rcc>
  <rcc rId="19515" sId="16">
    <oc r="T35">
      <f>T37+T39+T41+T43</f>
    </oc>
    <nc r="T35"/>
  </rcc>
  <rcc rId="19516" sId="16">
    <oc r="U35">
      <f>U37+U39+U41+U43</f>
    </oc>
    <nc r="U35"/>
  </rcc>
  <rcc rId="19517" sId="16">
    <oc r="V35">
      <f>V37+V39+V41+V43</f>
    </oc>
    <nc r="V35"/>
  </rcc>
  <rcc rId="19518" sId="16">
    <oc r="W35">
      <f>W37+W39+W41+W43</f>
    </oc>
    <nc r="W35"/>
  </rcc>
  <rcc rId="19519" sId="16">
    <oc r="X35">
      <f>X37+X39+X41+X43</f>
    </oc>
    <nc r="X35"/>
  </rcc>
  <rcc rId="19520" sId="16">
    <oc r="Y35">
      <f>Y37+Y39+Y41+Y43</f>
    </oc>
    <nc r="Y35"/>
  </rcc>
  <rcc rId="19521" sId="16">
    <oc r="Z35">
      <f>Z37+Z39+Z41+Z43</f>
    </oc>
    <nc r="Z35"/>
  </rcc>
  <rcc rId="19522" sId="16">
    <oc r="AA35">
      <f>AA37+AA39+AA41+AA43</f>
    </oc>
    <nc r="AA35"/>
  </rcc>
  <rcc rId="19523" sId="16">
    <oc r="AB35">
      <f>AB37+AB39+AB41+AB43</f>
    </oc>
    <nc r="AB35"/>
  </rcc>
  <rcc rId="19524" sId="16">
    <oc r="AC35">
      <f>AC37+AC39+AC41+AC43</f>
    </oc>
    <nc r="AC35"/>
  </rcc>
  <rcc rId="19525" sId="16">
    <oc r="AD35">
      <f>AD37+AD39+AD41+AD43</f>
    </oc>
    <nc r="AD35"/>
  </rcc>
  <rcc rId="19526" sId="16">
    <oc r="AE35">
      <f>AE37+AE39+AE41+AE43</f>
    </oc>
    <nc r="AE35"/>
  </rcc>
  <rcc rId="19527" sId="16">
    <oc r="AF35">
      <f>AF37+AF39+AF41+AF43</f>
    </oc>
    <nc r="AF35"/>
  </rcc>
  <rcc rId="19528" sId="16">
    <oc r="AG35">
      <f>AG37+AG39+AG41+AG43</f>
    </oc>
    <nc r="AG35"/>
  </rcc>
  <rcc rId="19529" sId="16">
    <oc r="B36" t="inlineStr">
      <is>
        <t xml:space="preserve"> 2. / 2.1    Организованы и проведены мероприятия, проекты, направленные на разностороннее развитие, самореализацию и рост созидательной
активности молодёжи</t>
      </is>
    </oc>
    <nc r="B36"/>
  </rcc>
  <rcc rId="19530" sId="16">
    <oc r="C36" t="inlineStr">
      <is>
        <t>Всего</t>
      </is>
    </oc>
    <nc r="C36"/>
  </rcc>
  <rcc rId="19531" sId="16">
    <oc r="D36">
      <f>D37</f>
    </oc>
    <nc r="D36"/>
  </rcc>
  <rcc rId="19532" sId="16">
    <oc r="E36">
      <f>E37</f>
    </oc>
    <nc r="E36"/>
  </rcc>
  <rcc rId="19533" sId="16">
    <oc r="F36">
      <f>F37</f>
    </oc>
    <nc r="F36"/>
  </rcc>
  <rcc rId="19534" sId="16">
    <oc r="G36">
      <f>G37</f>
    </oc>
    <nc r="G36"/>
  </rcc>
  <rcc rId="19535" sId="16">
    <oc r="H36">
      <f>IFERROR(G36/D36*100,0)</f>
    </oc>
    <nc r="H36"/>
  </rcc>
  <rcc rId="19536" sId="16">
    <oc r="I36">
      <f>IFERROR(G36/E36*100,0)</f>
    </oc>
    <nc r="I36"/>
  </rcc>
  <rcc rId="19537" sId="16">
    <oc r="J36">
      <f>J37</f>
    </oc>
    <nc r="J36"/>
  </rcc>
  <rcc rId="19538" sId="16">
    <oc r="K36">
      <f>K37</f>
    </oc>
    <nc r="K36"/>
  </rcc>
  <rcc rId="19539" sId="16">
    <oc r="L36">
      <f>L37</f>
    </oc>
    <nc r="L36"/>
  </rcc>
  <rcc rId="19540" sId="16">
    <oc r="M36">
      <f>M37</f>
    </oc>
    <nc r="M36"/>
  </rcc>
  <rcc rId="19541" sId="16">
    <oc r="N36">
      <f>N37</f>
    </oc>
    <nc r="N36"/>
  </rcc>
  <rcc rId="19542" sId="16">
    <oc r="O36">
      <f>O37</f>
    </oc>
    <nc r="O36"/>
  </rcc>
  <rcc rId="19543" sId="16">
    <oc r="P36">
      <f>P37</f>
    </oc>
    <nc r="P36"/>
  </rcc>
  <rcc rId="19544" sId="16">
    <oc r="Q36">
      <f>Q37</f>
    </oc>
    <nc r="Q36"/>
  </rcc>
  <rcc rId="19545" sId="16">
    <oc r="R36">
      <f>R37</f>
    </oc>
    <nc r="R36"/>
  </rcc>
  <rcc rId="19546" sId="16">
    <oc r="S36">
      <f>S37</f>
    </oc>
    <nc r="S36"/>
  </rcc>
  <rcc rId="19547" sId="16">
    <oc r="T36">
      <f>T37</f>
    </oc>
    <nc r="T36"/>
  </rcc>
  <rcc rId="19548" sId="16">
    <oc r="U36">
      <f>U37</f>
    </oc>
    <nc r="U36"/>
  </rcc>
  <rcc rId="19549" sId="16">
    <oc r="V36">
      <f>V37</f>
    </oc>
    <nc r="V36"/>
  </rcc>
  <rcc rId="19550" sId="16">
    <oc r="W36">
      <f>W37</f>
    </oc>
    <nc r="W36"/>
  </rcc>
  <rcc rId="19551" sId="16">
    <oc r="X36">
      <f>X37</f>
    </oc>
    <nc r="X36"/>
  </rcc>
  <rcc rId="19552" sId="16">
    <oc r="Y36">
      <f>Y37</f>
    </oc>
    <nc r="Y36"/>
  </rcc>
  <rcc rId="19553" sId="16">
    <oc r="Z36">
      <f>Z37</f>
    </oc>
    <nc r="Z36"/>
  </rcc>
  <rcc rId="19554" sId="16">
    <oc r="AA36">
      <f>AA37</f>
    </oc>
    <nc r="AA36"/>
  </rcc>
  <rcc rId="19555" sId="16">
    <oc r="AB36">
      <f>AB37</f>
    </oc>
    <nc r="AB36"/>
  </rcc>
  <rcc rId="19556" sId="16">
    <oc r="AC36">
      <f>AC37</f>
    </oc>
    <nc r="AC36"/>
  </rcc>
  <rcc rId="19557" sId="16">
    <oc r="AD36">
      <f>AD37</f>
    </oc>
    <nc r="AD36"/>
  </rcc>
  <rcc rId="19558" sId="16">
    <oc r="AE36">
      <f>AE37</f>
    </oc>
    <nc r="AE36"/>
  </rcc>
  <rcc rId="19559" sId="16">
    <oc r="AF36">
      <f>AF37</f>
    </oc>
    <nc r="AF36"/>
  </rcc>
  <rcc rId="19560" sId="16">
    <oc r="AG36">
      <f>AG37</f>
    </oc>
    <nc r="AG36"/>
  </rcc>
  <rcc rId="19561" sId="16">
    <oc r="C37" t="inlineStr">
      <is>
        <t>бюджет города Когалыма</t>
      </is>
    </oc>
    <nc r="C37"/>
  </rcc>
  <rcc rId="19562" sId="16">
    <oc r="D37">
      <f>SUM(J37,L37,N37,P37,R37,T37,V37,X37,Z37,AB37,AD37,AF37)</f>
    </oc>
    <nc r="D37"/>
  </rcc>
  <rcc rId="19563" sId="16">
    <oc r="E37">
      <f>J37+L37+N37+P37</f>
    </oc>
    <nc r="E37"/>
  </rcc>
  <rcc rId="19564" sId="16">
    <oc r="F37">
      <f>G37</f>
    </oc>
    <nc r="F37"/>
  </rcc>
  <rcc rId="19565" sId="16">
    <oc r="G37">
      <f>SUM(K37,M37,O37,Q37,S37,U37,W37,Y37,AA37,AC37,AE37,AG37)</f>
    </oc>
    <nc r="G37"/>
  </rcc>
  <rcc rId="19566" sId="16">
    <oc r="H37">
      <f>IFERROR(G37/D37*100,0)</f>
    </oc>
    <nc r="H37"/>
  </rcc>
  <rcc rId="19567" sId="16">
    <oc r="I37">
      <f>IFERROR(G37/E37*100,0)</f>
    </oc>
    <nc r="I37"/>
  </rcc>
  <rcc rId="19568" sId="16" numFmtId="4">
    <oc r="J37">
      <v>0</v>
    </oc>
    <nc r="J37"/>
  </rcc>
  <rcc rId="19569" sId="16" numFmtId="4">
    <oc r="K37">
      <v>0</v>
    </oc>
    <nc r="K37"/>
  </rcc>
  <rcc rId="19570" sId="16" numFmtId="4">
    <oc r="L37">
      <v>1769.4580000000001</v>
    </oc>
    <nc r="L37"/>
  </rcc>
  <rcc rId="19571" sId="16" numFmtId="4">
    <oc r="M37">
      <v>1769.4580000000001</v>
    </oc>
    <nc r="M37"/>
  </rcc>
  <rcc rId="19572" sId="16" numFmtId="4">
    <oc r="N37">
      <v>1769.3</v>
    </oc>
    <nc r="N37"/>
  </rcc>
  <rcc rId="19573" sId="16" numFmtId="4">
    <oc r="O37">
      <v>1769.3</v>
    </oc>
    <nc r="O37"/>
  </rcc>
  <rcc rId="19574" sId="16" numFmtId="4">
    <oc r="P37">
      <v>59.4</v>
    </oc>
    <nc r="P37"/>
  </rcc>
  <rcc rId="19575" sId="16" numFmtId="4">
    <oc r="Q37">
      <v>59.4</v>
    </oc>
    <nc r="Q37"/>
  </rcc>
  <rcc rId="19576" sId="16" numFmtId="4">
    <oc r="R37">
      <v>13.8</v>
    </oc>
    <nc r="R37"/>
  </rcc>
  <rcc rId="19577" sId="16" numFmtId="4">
    <oc r="S37">
      <v>0</v>
    </oc>
    <nc r="S37"/>
  </rcc>
  <rcc rId="19578" sId="16" numFmtId="4">
    <oc r="T37">
      <v>0</v>
    </oc>
    <nc r="T37"/>
  </rcc>
  <rcc rId="19579" sId="16" numFmtId="4">
    <oc r="U37">
      <v>0</v>
    </oc>
    <nc r="U37"/>
  </rcc>
  <rcc rId="19580" sId="16" numFmtId="4">
    <oc r="V37">
      <v>0</v>
    </oc>
    <nc r="V37"/>
  </rcc>
  <rcc rId="19581" sId="16" numFmtId="4">
    <oc r="W37">
      <v>0</v>
    </oc>
    <nc r="W37"/>
  </rcc>
  <rcc rId="19582" sId="16" numFmtId="4">
    <oc r="X37">
      <v>97.8</v>
    </oc>
    <nc r="X37"/>
  </rcc>
  <rcc rId="19583" sId="16" numFmtId="4">
    <oc r="Y37">
      <v>0</v>
    </oc>
    <nc r="Y37"/>
  </rcc>
  <rcc rId="19584" sId="16" numFmtId="4">
    <oc r="Z37">
      <v>96.941999999999993</v>
    </oc>
    <nc r="Z37"/>
  </rcc>
  <rcc rId="19585" sId="16" numFmtId="4">
    <oc r="AA37">
      <v>0</v>
    </oc>
    <nc r="AA37"/>
  </rcc>
  <rcc rId="19586" sId="16" numFmtId="4">
    <oc r="AB37">
      <v>104.6</v>
    </oc>
    <nc r="AB37"/>
  </rcc>
  <rcc rId="19587" sId="16" numFmtId="4">
    <oc r="AC37">
      <v>0</v>
    </oc>
    <nc r="AC37"/>
  </rcc>
  <rcc rId="19588" sId="16" numFmtId="4">
    <oc r="AD37">
      <v>354.4</v>
    </oc>
    <nc r="AD37"/>
  </rcc>
  <rcc rId="19589" sId="16" numFmtId="4">
    <oc r="AE37">
      <v>0</v>
    </oc>
    <nc r="AE37"/>
  </rcc>
  <rcc rId="19590" sId="16" numFmtId="4">
    <oc r="AF37">
      <v>0</v>
    </oc>
    <nc r="AF37"/>
  </rcc>
  <rcc rId="19591" sId="16" numFmtId="4">
    <oc r="AG37">
      <v>0</v>
    </oc>
    <nc r="AG37"/>
  </rcc>
  <rcc rId="19592" sId="16">
    <oc r="B38" t="inlineStr">
      <is>
        <t>2 ./  2.2   Организован и проведен конкурс молодёжных инициатив города Когалыма</t>
      </is>
    </oc>
    <nc r="B38"/>
  </rcc>
  <rcc rId="19593" sId="16">
    <oc r="C38" t="inlineStr">
      <is>
        <t>Всего</t>
      </is>
    </oc>
    <nc r="C38"/>
  </rcc>
  <rcc rId="19594" sId="16">
    <oc r="D38">
      <f>D39</f>
    </oc>
    <nc r="D38"/>
  </rcc>
  <rcc rId="19595" sId="16">
    <oc r="E38">
      <f>E39</f>
    </oc>
    <nc r="E38"/>
  </rcc>
  <rcc rId="19596" sId="16">
    <oc r="F38">
      <f>G38</f>
    </oc>
    <nc r="F38"/>
  </rcc>
  <rcc rId="19597" sId="16">
    <oc r="G38">
      <f>G39</f>
    </oc>
    <nc r="G38"/>
  </rcc>
  <rcc rId="19598" sId="16">
    <oc r="H38">
      <f>IFERROR(G38/D38*100,0)</f>
    </oc>
    <nc r="H38"/>
  </rcc>
  <rcc rId="19599" sId="16">
    <oc r="I38">
      <f>IFERROR(G38/E38*100,0)</f>
    </oc>
    <nc r="I38"/>
  </rcc>
  <rcc rId="19600" sId="16">
    <oc r="J38">
      <f>J39</f>
    </oc>
    <nc r="J38"/>
  </rcc>
  <rcc rId="19601" sId="16">
    <oc r="K38">
      <f>K39</f>
    </oc>
    <nc r="K38"/>
  </rcc>
  <rcc rId="19602" sId="16">
    <oc r="L38">
      <f>L39</f>
    </oc>
    <nc r="L38"/>
  </rcc>
  <rcc rId="19603" sId="16">
    <oc r="M38">
      <f>M39</f>
    </oc>
    <nc r="M38"/>
  </rcc>
  <rcc rId="19604" sId="16">
    <oc r="N38">
      <f>N39</f>
    </oc>
    <nc r="N38"/>
  </rcc>
  <rcc rId="19605" sId="16">
    <oc r="O38">
      <f>O39</f>
    </oc>
    <nc r="O38"/>
  </rcc>
  <rcc rId="19606" sId="16">
    <oc r="P38">
      <f>P39</f>
    </oc>
    <nc r="P38"/>
  </rcc>
  <rcc rId="19607" sId="16">
    <oc r="Q38">
      <f>Q39</f>
    </oc>
    <nc r="Q38"/>
  </rcc>
  <rcc rId="19608" sId="16">
    <oc r="R38">
      <f>R39</f>
    </oc>
    <nc r="R38"/>
  </rcc>
  <rcc rId="19609" sId="16">
    <oc r="S38">
      <f>S39</f>
    </oc>
    <nc r="S38"/>
  </rcc>
  <rcc rId="19610" sId="16">
    <oc r="T38">
      <f>T39</f>
    </oc>
    <nc r="T38"/>
  </rcc>
  <rcc rId="19611" sId="16">
    <oc r="U38">
      <f>U39</f>
    </oc>
    <nc r="U38"/>
  </rcc>
  <rcc rId="19612" sId="16">
    <oc r="V38">
      <f>V39</f>
    </oc>
    <nc r="V38"/>
  </rcc>
  <rcc rId="19613" sId="16">
    <oc r="W38">
      <f>W39</f>
    </oc>
    <nc r="W38"/>
  </rcc>
  <rcc rId="19614" sId="16">
    <oc r="X38">
      <f>X39</f>
    </oc>
    <nc r="X38"/>
  </rcc>
  <rcc rId="19615" sId="16">
    <oc r="Y38">
      <f>Y39</f>
    </oc>
    <nc r="Y38"/>
  </rcc>
  <rcc rId="19616" sId="16">
    <oc r="Z38">
      <f>Z39</f>
    </oc>
    <nc r="Z38"/>
  </rcc>
  <rcc rId="19617" sId="16">
    <oc r="AA38">
      <f>AA39</f>
    </oc>
    <nc r="AA38"/>
  </rcc>
  <rcc rId="19618" sId="16">
    <oc r="AB38">
      <f>AB39</f>
    </oc>
    <nc r="AB38"/>
  </rcc>
  <rcc rId="19619" sId="16">
    <oc r="AC38">
      <f>AC39</f>
    </oc>
    <nc r="AC38"/>
  </rcc>
  <rcc rId="19620" sId="16">
    <oc r="AD38">
      <f>AD39</f>
    </oc>
    <nc r="AD38"/>
  </rcc>
  <rcc rId="19621" sId="16">
    <oc r="AE38">
      <f>AE39</f>
    </oc>
    <nc r="AE38"/>
  </rcc>
  <rcc rId="19622" sId="16">
    <oc r="AF38">
      <f>AF39</f>
    </oc>
    <nc r="AF38"/>
  </rcc>
  <rcc rId="19623" sId="16">
    <oc r="AG38">
      <f>AG39</f>
    </oc>
    <nc r="AG38"/>
  </rcc>
  <rcc rId="19624" sId="16">
    <oc r="C39" t="inlineStr">
      <is>
        <t>бюджет города Когалыма</t>
      </is>
    </oc>
    <nc r="C39"/>
  </rcc>
  <rcc rId="19625" sId="16">
    <oc r="D39">
      <f>SUM(J39,L39,N39,P39,R39,T39,V39,X39,Z39,AB39,AD39,AF39)</f>
    </oc>
    <nc r="D39"/>
  </rcc>
  <rcc rId="19626" sId="16">
    <oc r="E39">
      <f>J39</f>
    </oc>
    <nc r="E39"/>
  </rcc>
  <rcc rId="19627" sId="16">
    <oc r="F39">
      <f>G39</f>
    </oc>
    <nc r="F39"/>
  </rcc>
  <rcc rId="19628" sId="16">
    <oc r="G39">
      <f>SUM(K39,M39,O39,Q39,S39,U39,W39,Y39,AA39,AC39,AE39,AG39)</f>
    </oc>
    <nc r="G39"/>
  </rcc>
  <rcc rId="19629" sId="16">
    <oc r="H39">
      <f>IFERROR(G39/D39*100,0)</f>
    </oc>
    <nc r="H39"/>
  </rcc>
  <rcc rId="19630" sId="16">
    <oc r="I39">
      <f>IFERROR(G39/E39*100,0)</f>
    </oc>
    <nc r="I39"/>
  </rcc>
  <rcc rId="19631" sId="16" numFmtId="4">
    <oc r="J39">
      <v>0</v>
    </oc>
    <nc r="J39"/>
  </rcc>
  <rcc rId="19632" sId="16" numFmtId="4">
    <oc r="K39">
      <v>0</v>
    </oc>
    <nc r="K39"/>
  </rcc>
  <rcc rId="19633" sId="16" numFmtId="4">
    <oc r="L39">
      <v>0</v>
    </oc>
    <nc r="L39"/>
  </rcc>
  <rcc rId="19634" sId="16" numFmtId="4">
    <oc r="M39">
      <v>0</v>
    </oc>
    <nc r="M39"/>
  </rcc>
  <rcc rId="19635" sId="16" numFmtId="4">
    <oc r="N39">
      <v>0</v>
    </oc>
    <nc r="N39"/>
  </rcc>
  <rcc rId="19636" sId="16" numFmtId="4">
    <oc r="O39">
      <v>0</v>
    </oc>
    <nc r="O39"/>
  </rcc>
  <rcc rId="19637" sId="16" numFmtId="4">
    <oc r="P39">
      <v>0</v>
    </oc>
    <nc r="P39"/>
  </rcc>
  <rcc rId="19638" sId="16" numFmtId="4">
    <oc r="Q39">
      <v>0</v>
    </oc>
    <nc r="Q39"/>
  </rcc>
  <rcc rId="19639" sId="16" numFmtId="4">
    <oc r="R39">
      <v>600</v>
    </oc>
    <nc r="R39"/>
  </rcc>
  <rcc rId="19640" sId="16" numFmtId="4">
    <oc r="S39">
      <v>0</v>
    </oc>
    <nc r="S39"/>
  </rcc>
  <rcc rId="19641" sId="16" numFmtId="4">
    <oc r="T39">
      <v>0</v>
    </oc>
    <nc r="T39"/>
  </rcc>
  <rcc rId="19642" sId="16" numFmtId="4">
    <oc r="U39">
      <v>0</v>
    </oc>
    <nc r="U39"/>
  </rcc>
  <rcc rId="19643" sId="16" numFmtId="4">
    <oc r="V39">
      <v>0</v>
    </oc>
    <nc r="V39"/>
  </rcc>
  <rcc rId="19644" sId="16" numFmtId="4">
    <oc r="W39">
      <v>0</v>
    </oc>
    <nc r="W39"/>
  </rcc>
  <rcc rId="19645" sId="16" numFmtId="4">
    <oc r="X39">
      <v>0</v>
    </oc>
    <nc r="X39"/>
  </rcc>
  <rcc rId="19646" sId="16" numFmtId="4">
    <oc r="Y39">
      <v>0</v>
    </oc>
    <nc r="Y39"/>
  </rcc>
  <rcc rId="19647" sId="16" numFmtId="4">
    <oc r="Z39">
      <v>0</v>
    </oc>
    <nc r="Z39"/>
  </rcc>
  <rcc rId="19648" sId="16" numFmtId="4">
    <oc r="AA39">
      <v>0</v>
    </oc>
    <nc r="AA39"/>
  </rcc>
  <rcc rId="19649" sId="16" numFmtId="4">
    <oc r="AB39">
      <v>0</v>
    </oc>
    <nc r="AB39"/>
  </rcc>
  <rcc rId="19650" sId="16" numFmtId="4">
    <oc r="AC39">
      <v>0</v>
    </oc>
    <nc r="AC39"/>
  </rcc>
  <rcc rId="19651" sId="16" numFmtId="4">
    <oc r="AD39">
      <v>0</v>
    </oc>
    <nc r="AD39"/>
  </rcc>
  <rcc rId="19652" sId="16" numFmtId="4">
    <oc r="AE39">
      <v>0</v>
    </oc>
    <nc r="AE39"/>
  </rcc>
  <rcc rId="19653" sId="16" numFmtId="4">
    <oc r="AF39">
      <v>0</v>
    </oc>
    <nc r="AF39"/>
  </rcc>
  <rcc rId="19654" sId="16" numFmtId="4">
    <oc r="AG39">
      <v>0</v>
    </oc>
    <nc r="AG39"/>
  </rcc>
  <rcc rId="19655" sId="16">
    <oc r="B40" t="inlineStr">
      <is>
        <t>2 / 2.3    Организованы и проведены мероприятия, проекты по вовлечению молодёжи в добровольческую деятельность</t>
      </is>
    </oc>
    <nc r="B40"/>
  </rcc>
  <rcc rId="19656" sId="16">
    <oc r="C40" t="inlineStr">
      <is>
        <t>Всего</t>
      </is>
    </oc>
    <nc r="C40"/>
  </rcc>
  <rcc rId="19657" sId="16">
    <oc r="D40">
      <f>D41</f>
    </oc>
    <nc r="D40"/>
  </rcc>
  <rcc rId="19658" sId="16">
    <oc r="E40">
      <f>E41</f>
    </oc>
    <nc r="E40"/>
  </rcc>
  <rcc rId="19659" sId="16">
    <oc r="F40">
      <f>G40</f>
    </oc>
    <nc r="F40"/>
  </rcc>
  <rcc rId="19660" sId="16">
    <oc r="G40">
      <f>G41</f>
    </oc>
    <nc r="G40"/>
  </rcc>
  <rcc rId="19661" sId="16">
    <oc r="H40">
      <f>IFERROR(G40/D40*100,0)</f>
    </oc>
    <nc r="H40"/>
  </rcc>
  <rcc rId="19662" sId="16">
    <oc r="I40">
      <f>IFERROR(G40/E40*100,0)</f>
    </oc>
    <nc r="I40"/>
  </rcc>
  <rcc rId="19663" sId="16">
    <oc r="J40">
      <f>J41</f>
    </oc>
    <nc r="J40"/>
  </rcc>
  <rcc rId="19664" sId="16">
    <oc r="K40">
      <f>K41</f>
    </oc>
    <nc r="K40"/>
  </rcc>
  <rcc rId="19665" sId="16">
    <oc r="L40">
      <f>L41</f>
    </oc>
    <nc r="L40"/>
  </rcc>
  <rcc rId="19666" sId="16">
    <oc r="M40">
      <f>M41</f>
    </oc>
    <nc r="M40"/>
  </rcc>
  <rcc rId="19667" sId="16">
    <oc r="N40">
      <f>N41</f>
    </oc>
    <nc r="N40"/>
  </rcc>
  <rcc rId="19668" sId="16">
    <oc r="O40">
      <f>O41</f>
    </oc>
    <nc r="O40"/>
  </rcc>
  <rcc rId="19669" sId="16">
    <oc r="P40">
      <f>P41</f>
    </oc>
    <nc r="P40"/>
  </rcc>
  <rcc rId="19670" sId="16">
    <oc r="Q40">
      <f>Q41</f>
    </oc>
    <nc r="Q40"/>
  </rcc>
  <rcc rId="19671" sId="16">
    <oc r="R40">
      <f>R41</f>
    </oc>
    <nc r="R40"/>
  </rcc>
  <rcc rId="19672" sId="16">
    <oc r="S40">
      <f>S41</f>
    </oc>
    <nc r="S40"/>
  </rcc>
  <rcc rId="19673" sId="16">
    <oc r="T40">
      <f>T41</f>
    </oc>
    <nc r="T40"/>
  </rcc>
  <rcc rId="19674" sId="16">
    <oc r="U40">
      <f>U41</f>
    </oc>
    <nc r="U40"/>
  </rcc>
  <rcc rId="19675" sId="16">
    <oc r="V40">
      <f>V41</f>
    </oc>
    <nc r="V40"/>
  </rcc>
  <rcc rId="19676" sId="16">
    <oc r="W40">
      <f>W41</f>
    </oc>
    <nc r="W40"/>
  </rcc>
  <rcc rId="19677" sId="16">
    <oc r="X40">
      <f>X41</f>
    </oc>
    <nc r="X40"/>
  </rcc>
  <rcc rId="19678" sId="16">
    <oc r="Y40">
      <f>Y41</f>
    </oc>
    <nc r="Y40"/>
  </rcc>
  <rcc rId="19679" sId="16">
    <oc r="Z40">
      <f>Z41</f>
    </oc>
    <nc r="Z40"/>
  </rcc>
  <rcc rId="19680" sId="16">
    <oc r="AA40">
      <f>AA41</f>
    </oc>
    <nc r="AA40"/>
  </rcc>
  <rcc rId="19681" sId="16">
    <oc r="AB40">
      <f>AB41</f>
    </oc>
    <nc r="AB40"/>
  </rcc>
  <rcc rId="19682" sId="16">
    <oc r="AC40">
      <f>AC41</f>
    </oc>
    <nc r="AC40"/>
  </rcc>
  <rcc rId="19683" sId="16">
    <oc r="AD40">
      <f>AD41</f>
    </oc>
    <nc r="AD40"/>
  </rcc>
  <rcc rId="19684" sId="16">
    <oc r="AE40">
      <f>AE41</f>
    </oc>
    <nc r="AE40"/>
  </rcc>
  <rcc rId="19685" sId="16">
    <oc r="AF40">
      <f>AF41</f>
    </oc>
    <nc r="AF40"/>
  </rcc>
  <rcc rId="19686" sId="16">
    <oc r="AG40">
      <f>AG41</f>
    </oc>
    <nc r="AG40"/>
  </rcc>
  <rcc rId="19687" sId="16">
    <oc r="C41" t="inlineStr">
      <is>
        <t>бюджет города Когалыма</t>
      </is>
    </oc>
    <nc r="C41"/>
  </rcc>
  <rcc rId="19688" sId="16">
    <oc r="D41">
      <f>SUM(J41,L41,N41,P41,R41,T41,V41,X41,Z41,AB41,AD41,AF41)</f>
    </oc>
    <nc r="D41"/>
  </rcc>
  <rcc rId="19689" sId="16">
    <oc r="E41">
      <f>J41+L41+N41+P41</f>
    </oc>
    <nc r="E41"/>
  </rcc>
  <rcc rId="19690" sId="16">
    <oc r="F41">
      <f>G41</f>
    </oc>
    <nc r="F41"/>
  </rcc>
  <rcc rId="19691" sId="16">
    <oc r="G41">
      <f>SUM(K41,M41,O41,Q41,S41,U41,W41,Y41,AA41,AC41,AE41,AG41)</f>
    </oc>
    <nc r="G41"/>
  </rcc>
  <rcc rId="19692" sId="16">
    <oc r="H41">
      <f>IFERROR(G41/D41*100,0)</f>
    </oc>
    <nc r="H41"/>
  </rcc>
  <rcc rId="19693" sId="16">
    <oc r="I41">
      <f>IFERROR(G41/E41*100,0)</f>
    </oc>
    <nc r="I41"/>
  </rcc>
  <rcc rId="19694" sId="16" numFmtId="4">
    <oc r="J41">
      <v>0</v>
    </oc>
    <nc r="J41"/>
  </rcc>
  <rcc rId="19695" sId="16" numFmtId="4">
    <oc r="K41">
      <v>0</v>
    </oc>
    <nc r="K41"/>
  </rcc>
  <rcc rId="19696" sId="16" numFmtId="4">
    <oc r="L41">
      <v>3.4</v>
    </oc>
    <nc r="L41"/>
  </rcc>
  <rcc rId="19697" sId="16" numFmtId="4">
    <oc r="M41">
      <v>3.4</v>
    </oc>
    <nc r="M41"/>
  </rcc>
  <rcc rId="19698" sId="16" numFmtId="4">
    <oc r="N41">
      <v>0</v>
    </oc>
    <nc r="N41"/>
  </rcc>
  <rcc rId="19699" sId="16" numFmtId="4">
    <oc r="O41">
      <v>0</v>
    </oc>
    <nc r="O41"/>
  </rcc>
  <rcc rId="19700" sId="16" numFmtId="4">
    <oc r="P41">
      <v>0</v>
    </oc>
    <nc r="P41"/>
  </rcc>
  <rcc rId="19701" sId="16" numFmtId="4">
    <oc r="Q41">
      <v>0</v>
    </oc>
    <nc r="Q41"/>
  </rcc>
  <rcc rId="19702" sId="16" numFmtId="4">
    <oc r="R41">
      <v>0</v>
    </oc>
    <nc r="R41"/>
  </rcc>
  <rcc rId="19703" sId="16" numFmtId="4">
    <oc r="S41">
      <v>0</v>
    </oc>
    <nc r="S41"/>
  </rcc>
  <rcc rId="19704" sId="16" numFmtId="4">
    <oc r="T41">
      <v>0</v>
    </oc>
    <nc r="T41"/>
  </rcc>
  <rcc rId="19705" sId="16" numFmtId="4">
    <oc r="U41">
      <v>0</v>
    </oc>
    <nc r="U41"/>
  </rcc>
  <rcc rId="19706" sId="16" numFmtId="4">
    <oc r="V41">
      <v>0</v>
    </oc>
    <nc r="V41"/>
  </rcc>
  <rcc rId="19707" sId="16" numFmtId="4">
    <oc r="W41">
      <v>0</v>
    </oc>
    <nc r="W41"/>
  </rcc>
  <rcc rId="19708" sId="16" numFmtId="4">
    <oc r="X41">
      <v>0</v>
    </oc>
    <nc r="X41"/>
  </rcc>
  <rcc rId="19709" sId="16" numFmtId="4">
    <oc r="Y41">
      <v>0</v>
    </oc>
    <nc r="Y41"/>
  </rcc>
  <rcc rId="19710" sId="16" numFmtId="4">
    <oc r="Z41">
      <v>0</v>
    </oc>
    <nc r="Z41"/>
  </rcc>
  <rcc rId="19711" sId="16" numFmtId="4">
    <oc r="AA41">
      <v>0</v>
    </oc>
    <nc r="AA41"/>
  </rcc>
  <rcc rId="19712" sId="16" numFmtId="4">
    <oc r="AB41">
      <v>49.55</v>
    </oc>
    <nc r="AB41"/>
  </rcc>
  <rcc rId="19713" sId="16" numFmtId="4">
    <oc r="AC41">
      <v>0</v>
    </oc>
    <nc r="AC41"/>
  </rcc>
  <rcc rId="19714" sId="16" numFmtId="4">
    <oc r="AD41">
      <v>15.45</v>
    </oc>
    <nc r="AD41"/>
  </rcc>
  <rcc rId="19715" sId="16" numFmtId="4">
    <oc r="AE41">
      <v>0</v>
    </oc>
    <nc r="AE41"/>
  </rcc>
  <rcc rId="19716" sId="16" numFmtId="4">
    <oc r="AF41">
      <v>0</v>
    </oc>
    <nc r="AF41"/>
  </rcc>
  <rcc rId="19717" sId="16" numFmtId="4">
    <oc r="AG41">
      <v>0</v>
    </oc>
    <nc r="AG41"/>
  </rcc>
  <rcc rId="19718" sId="16">
    <oc r="B42" t="inlineStr">
      <is>
        <t>2 / 2.4    Предоставлена субсидия некоммерческим организациям, не являющимся государственными (муниципальными), на выполнение функций ресурсного центра поддержки и развития добровольчества в городе Когалыме</t>
      </is>
    </oc>
    <nc r="B42"/>
  </rcc>
  <rcc rId="19719" sId="16">
    <oc r="C42" t="inlineStr">
      <is>
        <t>Всего</t>
      </is>
    </oc>
    <nc r="C42"/>
  </rcc>
  <rcc rId="19720" sId="16">
    <oc r="D42">
      <f>D43</f>
    </oc>
    <nc r="D42"/>
  </rcc>
  <rcc rId="19721" sId="16">
    <oc r="E42">
      <f>E43</f>
    </oc>
    <nc r="E42"/>
  </rcc>
  <rcc rId="19722" sId="16">
    <oc r="F42">
      <f>F43</f>
    </oc>
    <nc r="F42"/>
  </rcc>
  <rcc rId="19723" sId="16">
    <oc r="G42">
      <f>G43</f>
    </oc>
    <nc r="G42"/>
  </rcc>
  <rcc rId="19724" sId="16">
    <oc r="H42">
      <f>IFERROR(G42/D42*100,0)</f>
    </oc>
    <nc r="H42"/>
  </rcc>
  <rcc rId="19725" sId="16">
    <oc r="I42">
      <f>IFERROR(G42/E42*100,0)</f>
    </oc>
    <nc r="I42"/>
  </rcc>
  <rcc rId="19726" sId="16">
    <oc r="J42">
      <f>J43</f>
    </oc>
    <nc r="J42"/>
  </rcc>
  <rcc rId="19727" sId="16" numFmtId="4">
    <oc r="K42">
      <v>2992.1</v>
    </oc>
    <nc r="K42"/>
  </rcc>
  <rcc rId="19728" sId="16">
    <oc r="L42">
      <f>L43</f>
    </oc>
    <nc r="L42"/>
  </rcc>
  <rcc rId="19729" sId="16">
    <oc r="M42">
      <f>M43</f>
    </oc>
    <nc r="M42"/>
  </rcc>
  <rcc rId="19730" sId="16">
    <oc r="N42">
      <f>N43</f>
    </oc>
    <nc r="N42"/>
  </rcc>
  <rcc rId="19731" sId="16">
    <oc r="O42">
      <f>O43</f>
    </oc>
    <nc r="O42"/>
  </rcc>
  <rcc rId="19732" sId="16">
    <oc r="P42">
      <f>P43</f>
    </oc>
    <nc r="P42"/>
  </rcc>
  <rcc rId="19733" sId="16">
    <oc r="Q42">
      <f>Q43</f>
    </oc>
    <nc r="Q42"/>
  </rcc>
  <rcc rId="19734" sId="16">
    <oc r="R42">
      <f>R43</f>
    </oc>
    <nc r="R42"/>
  </rcc>
  <rcc rId="19735" sId="16">
    <oc r="S42">
      <f>S43</f>
    </oc>
    <nc r="S42"/>
  </rcc>
  <rcc rId="19736" sId="16">
    <oc r="T42">
      <f>T43</f>
    </oc>
    <nc r="T42"/>
  </rcc>
  <rcc rId="19737" sId="16">
    <oc r="U42">
      <f>U43</f>
    </oc>
    <nc r="U42"/>
  </rcc>
  <rcc rId="19738" sId="16">
    <oc r="V42">
      <f>V43</f>
    </oc>
    <nc r="V42"/>
  </rcc>
  <rcc rId="19739" sId="16">
    <oc r="W42">
      <f>W43</f>
    </oc>
    <nc r="W42"/>
  </rcc>
  <rcc rId="19740" sId="16">
    <oc r="X42">
      <f>X43</f>
    </oc>
    <nc r="X42"/>
  </rcc>
  <rcc rId="19741" sId="16">
    <oc r="Y42">
      <f>Y43</f>
    </oc>
    <nc r="Y42"/>
  </rcc>
  <rcc rId="19742" sId="16">
    <oc r="Z42">
      <f>Z43</f>
    </oc>
    <nc r="Z42"/>
  </rcc>
  <rcc rId="19743" sId="16">
    <oc r="AA42">
      <f>AA43</f>
    </oc>
    <nc r="AA42"/>
  </rcc>
  <rcc rId="19744" sId="16">
    <oc r="AB42">
      <f>AB43</f>
    </oc>
    <nc r="AB42"/>
  </rcc>
  <rcc rId="19745" sId="16">
    <oc r="AC42">
      <f>AC43</f>
    </oc>
    <nc r="AC42"/>
  </rcc>
  <rcc rId="19746" sId="16">
    <oc r="AD42">
      <f>AD43</f>
    </oc>
    <nc r="AD42"/>
  </rcc>
  <rcc rId="19747" sId="16">
    <oc r="AE42">
      <f>AE43</f>
    </oc>
    <nc r="AE42"/>
  </rcc>
  <rcc rId="19748" sId="16">
    <oc r="AF42">
      <f>AF43</f>
    </oc>
    <nc r="AF42"/>
  </rcc>
  <rcc rId="19749" sId="16">
    <oc r="AG42">
      <f>AG43</f>
    </oc>
    <nc r="AG42"/>
  </rcc>
  <rcc rId="19750" sId="16">
    <oc r="C43" t="inlineStr">
      <is>
        <t>бюджет города Когалыма</t>
      </is>
    </oc>
    <nc r="C43"/>
  </rcc>
  <rcc rId="19751" sId="16">
    <oc r="D43">
      <f>SUM(J43,L43,N43,P43,R43,T43,V43,X43,Z43,AB43,AD43,AF43)</f>
    </oc>
    <nc r="D43"/>
  </rcc>
  <rcc rId="19752" sId="16">
    <oc r="E43">
      <f>J43+L43+N43+P43</f>
    </oc>
    <nc r="E43"/>
  </rcc>
  <rcc rId="19753" sId="16">
    <oc r="F43">
      <f>G43</f>
    </oc>
    <nc r="F43"/>
  </rcc>
  <rcc rId="19754" sId="16">
    <oc r="G43">
      <f>SUM(K43,M43,O43,Q43,S43,U43,W43,Y43,AA43,AC43,AE43,AG43)</f>
    </oc>
    <nc r="G43"/>
  </rcc>
  <rcc rId="19755" sId="16">
    <oc r="H43">
      <f>IFERROR(G43/D43*100,0)</f>
    </oc>
    <nc r="H43"/>
  </rcc>
  <rcc rId="19756" sId="16">
    <oc r="I43">
      <f>IFERROR(G43/E43*100,0)</f>
    </oc>
    <nc r="I43"/>
  </rcc>
  <rcc rId="19757" sId="16" numFmtId="4">
    <oc r="J43">
      <v>2992.1</v>
    </oc>
    <nc r="J43"/>
  </rcc>
  <rcc rId="19758" sId="16" numFmtId="4">
    <oc r="K43">
      <v>2992.1</v>
    </oc>
    <nc r="K43"/>
  </rcc>
  <rcc rId="19759" sId="16" numFmtId="4">
    <oc r="L43">
      <v>0</v>
    </oc>
    <nc r="L43"/>
  </rcc>
  <rcc rId="19760" sId="16" numFmtId="4">
    <oc r="M43">
      <v>0</v>
    </oc>
    <nc r="M43"/>
  </rcc>
  <rcc rId="19761" sId="16" numFmtId="4">
    <oc r="N43">
      <v>0</v>
    </oc>
    <nc r="N43"/>
  </rcc>
  <rcc rId="19762" sId="16" numFmtId="4">
    <oc r="O43">
      <v>0</v>
    </oc>
    <nc r="O43"/>
  </rcc>
  <rcc rId="19763" sId="16" numFmtId="4">
    <oc r="P43">
      <v>0</v>
    </oc>
    <nc r="P43"/>
  </rcc>
  <rcc rId="19764" sId="16" numFmtId="4">
    <oc r="Q43">
      <v>0</v>
    </oc>
    <nc r="Q43"/>
  </rcc>
  <rcc rId="19765" sId="16" numFmtId="4">
    <oc r="R43">
      <v>0</v>
    </oc>
    <nc r="R43"/>
  </rcc>
  <rcc rId="19766" sId="16" numFmtId="4">
    <oc r="S43">
      <v>0</v>
    </oc>
    <nc r="S43"/>
  </rcc>
  <rcc rId="19767" sId="16" numFmtId="4">
    <oc r="T43">
      <v>0</v>
    </oc>
    <nc r="T43"/>
  </rcc>
  <rcc rId="19768" sId="16" numFmtId="4">
    <oc r="U43">
      <v>0</v>
    </oc>
    <nc r="U43"/>
  </rcc>
  <rcc rId="19769" sId="16" numFmtId="4">
    <oc r="V43">
      <v>0</v>
    </oc>
    <nc r="V43"/>
  </rcc>
  <rcc rId="19770" sId="16" numFmtId="4">
    <oc r="W43">
      <v>0</v>
    </oc>
    <nc r="W43"/>
  </rcc>
  <rcc rId="19771" sId="16" numFmtId="4">
    <oc r="X43">
      <v>0</v>
    </oc>
    <nc r="X43"/>
  </rcc>
  <rcc rId="19772" sId="16" numFmtId="4">
    <oc r="Y43">
      <v>0</v>
    </oc>
    <nc r="Y43"/>
  </rcc>
  <rcc rId="19773" sId="16" numFmtId="4">
    <oc r="Z43">
      <v>0</v>
    </oc>
    <nc r="Z43"/>
  </rcc>
  <rcc rId="19774" sId="16" numFmtId="4">
    <oc r="AA43">
      <v>0</v>
    </oc>
    <nc r="AA43"/>
  </rcc>
  <rcc rId="19775" sId="16" numFmtId="4">
    <oc r="AB43">
      <v>0</v>
    </oc>
    <nc r="AB43"/>
  </rcc>
  <rcc rId="19776" sId="16" numFmtId="4">
    <oc r="AC43">
      <v>0</v>
    </oc>
    <nc r="AC43"/>
  </rcc>
  <rcc rId="19777" sId="16" numFmtId="4">
    <oc r="AD43">
      <v>0</v>
    </oc>
    <nc r="AD43"/>
  </rcc>
  <rcc rId="19778" sId="16" numFmtId="4">
    <oc r="AE43">
      <v>0</v>
    </oc>
    <nc r="AE43"/>
  </rcc>
  <rcc rId="19779" sId="16" numFmtId="4">
    <oc r="AF43">
      <v>0</v>
    </oc>
    <nc r="AF43"/>
  </rcc>
  <rcc rId="19780" sId="16" numFmtId="4">
    <oc r="AG43">
      <v>0</v>
    </oc>
    <nc r="AG43"/>
  </rcc>
  <rcc rId="19781" sId="16">
    <oc r="B44" t="inlineStr">
      <is>
        <t xml:space="preserve"> 3.     Обеспечение деятельности учреждения сферы работы с молодёжью и развитие его материально-технической базы </t>
      </is>
    </oc>
    <nc r="B44"/>
  </rcc>
  <rcc rId="19782" sId="16">
    <oc r="C44" t="inlineStr">
      <is>
        <t>Всего</t>
      </is>
    </oc>
    <nc r="C44"/>
  </rcc>
  <rcc rId="19783" sId="16">
    <oc r="D44">
      <f>D46+D45</f>
    </oc>
    <nc r="D44"/>
  </rcc>
  <rcc rId="19784" sId="16">
    <oc r="E44">
      <f>E46+E45</f>
    </oc>
    <nc r="E44"/>
  </rcc>
  <rcc rId="19785" sId="16">
    <oc r="F44">
      <f>F46+F45</f>
    </oc>
    <nc r="F44"/>
  </rcc>
  <rcc rId="19786" sId="16">
    <oc r="G44">
      <f>G46+G45</f>
    </oc>
    <nc r="G44"/>
  </rcc>
  <rcc rId="19787" sId="16">
    <oc r="H44">
      <f>IFERROR(G44/D44*100,0)</f>
    </oc>
    <nc r="H44"/>
  </rcc>
  <rcc rId="19788" sId="16">
    <oc r="I44">
      <f>IFERROR(G44/E44*100,0)</f>
    </oc>
    <nc r="I44"/>
  </rcc>
  <rcc rId="19789" sId="16">
    <oc r="J44">
      <f>J46+J45</f>
    </oc>
    <nc r="J44"/>
  </rcc>
  <rcc rId="19790" sId="16">
    <oc r="K44">
      <f>K46+K45</f>
    </oc>
    <nc r="K44"/>
  </rcc>
  <rcc rId="19791" sId="16">
    <oc r="L44">
      <f>L46+L45</f>
    </oc>
    <nc r="L44"/>
  </rcc>
  <rcc rId="19792" sId="16">
    <oc r="M44">
      <f>M46+M45</f>
    </oc>
    <nc r="M44"/>
  </rcc>
  <rcc rId="19793" sId="16">
    <oc r="N44">
      <f>N46+N45</f>
    </oc>
    <nc r="N44"/>
  </rcc>
  <rcc rId="19794" sId="16">
    <oc r="O44">
      <f>O46+O45</f>
    </oc>
    <nc r="O44"/>
  </rcc>
  <rcc rId="19795" sId="16">
    <oc r="P44">
      <f>P46+P45</f>
    </oc>
    <nc r="P44"/>
  </rcc>
  <rcc rId="19796" sId="16">
    <oc r="Q44">
      <f>Q46+Q45</f>
    </oc>
    <nc r="Q44"/>
  </rcc>
  <rcc rId="19797" sId="16">
    <oc r="R44">
      <f>R46+R45</f>
    </oc>
    <nc r="R44"/>
  </rcc>
  <rcc rId="19798" sId="16">
    <oc r="S44">
      <f>S46+S45</f>
    </oc>
    <nc r="S44"/>
  </rcc>
  <rcc rId="19799" sId="16">
    <oc r="T44">
      <f>T46+T45</f>
    </oc>
    <nc r="T44"/>
  </rcc>
  <rcc rId="19800" sId="16">
    <oc r="U44">
      <f>U46+U45</f>
    </oc>
    <nc r="U44"/>
  </rcc>
  <rcc rId="19801" sId="16">
    <oc r="V44">
      <f>V46+V45</f>
    </oc>
    <nc r="V44"/>
  </rcc>
  <rcc rId="19802" sId="16">
    <oc r="W44">
      <f>W46+W45</f>
    </oc>
    <nc r="W44"/>
  </rcc>
  <rcc rId="19803" sId="16">
    <oc r="X44">
      <f>X46+X45</f>
    </oc>
    <nc r="X44"/>
  </rcc>
  <rcc rId="19804" sId="16">
    <oc r="Y44">
      <f>Y46+Y45</f>
    </oc>
    <nc r="Y44"/>
  </rcc>
  <rcc rId="19805" sId="16">
    <oc r="Z44">
      <f>Z46+Z45</f>
    </oc>
    <nc r="Z44"/>
  </rcc>
  <rcc rId="19806" sId="16">
    <oc r="AA44">
      <f>AA46+AA45</f>
    </oc>
    <nc r="AA44"/>
  </rcc>
  <rcc rId="19807" sId="16">
    <oc r="AB44">
      <f>AB46+AB45</f>
    </oc>
    <nc r="AB44"/>
  </rcc>
  <rcc rId="19808" sId="16">
    <oc r="AC44">
      <f>AC46+AC45</f>
    </oc>
    <nc r="AC44"/>
  </rcc>
  <rcc rId="19809" sId="16">
    <oc r="AD44">
      <f>AD46+AD45</f>
    </oc>
    <nc r="AD44"/>
  </rcc>
  <rcc rId="19810" sId="16">
    <oc r="AE44">
      <f>AE46+AE45</f>
    </oc>
    <nc r="AE44"/>
  </rcc>
  <rcc rId="19811" sId="16">
    <oc r="AF44">
      <f>AF46+AF45</f>
    </oc>
    <nc r="AF44"/>
  </rcc>
  <rcc rId="19812" sId="16">
    <oc r="AG44">
      <f>AG46+AG45</f>
    </oc>
    <nc r="AG44"/>
  </rcc>
  <rcc rId="19813" sId="16">
    <oc r="C45" t="inlineStr">
      <is>
        <t>бюджет города Когалыма</t>
      </is>
    </oc>
    <nc r="C45"/>
  </rcc>
  <rcc rId="19814" sId="16">
    <oc r="D45">
      <f>SUM(J45,L45,N45,P45,R45,T45,V45,X45,Z45,AB45,AD45,AF45)</f>
    </oc>
    <nc r="D45"/>
  </rcc>
  <rcc rId="19815" sId="16">
    <oc r="E45">
      <f>J45+L45+N45+P45</f>
    </oc>
    <nc r="E45"/>
  </rcc>
  <rcc rId="19816" sId="16">
    <oc r="F45">
      <f>K45+M45+O45+Q45</f>
    </oc>
    <nc r="F45"/>
  </rcc>
  <rcc rId="19817" sId="16">
    <oc r="G45">
      <f>SUM(K45,M45,O45,Q45,S45,U45,W45,Y45,AA45,AC45,AE45,AG45)</f>
    </oc>
    <nc r="G45"/>
  </rcc>
  <rcc rId="19818" sId="16">
    <oc r="H45">
      <f>IFERROR(G45/D45*100,0)</f>
    </oc>
    <nc r="H45"/>
  </rcc>
  <rcc rId="19819" sId="16">
    <oc r="I45">
      <f>IFERROR(G45/E45*100,0)</f>
    </oc>
    <nc r="I45"/>
  </rcc>
  <rcc rId="19820" sId="16" numFmtId="4">
    <oc r="J45">
      <v>4648.7209999999995</v>
    </oc>
    <nc r="J45"/>
  </rcc>
  <rcc rId="19821" sId="16" numFmtId="4">
    <oc r="K45">
      <v>3338.77</v>
    </oc>
    <nc r="K45"/>
  </rcc>
  <rcc rId="19822" sId="16" numFmtId="4">
    <oc r="L45">
      <v>5893.7359999999999</v>
    </oc>
    <nc r="L45"/>
  </rcc>
  <rcc rId="19823" sId="16" numFmtId="4">
    <oc r="M45">
      <v>5893.7359999999999</v>
    </oc>
    <nc r="M45"/>
  </rcc>
  <rcc rId="19824" sId="16" numFmtId="4">
    <oc r="N45">
      <v>5852.7730000000001</v>
    </oc>
    <nc r="N45"/>
  </rcc>
  <rcc rId="19825" sId="16" numFmtId="4">
    <oc r="O45">
      <v>5852.7730000000001</v>
    </oc>
    <nc r="O45"/>
  </rcc>
  <rcc rId="19826" sId="16" numFmtId="4">
    <oc r="P45">
      <v>6281.32</v>
    </oc>
    <nc r="P45"/>
  </rcc>
  <rcc rId="19827" sId="16" numFmtId="4">
    <oc r="Q45">
      <v>6281.3190000000004</v>
    </oc>
    <nc r="Q45"/>
  </rcc>
  <rcc rId="19828" sId="16" numFmtId="4">
    <oc r="R45">
      <v>4428.3670000000002</v>
    </oc>
    <nc r="R45"/>
  </rcc>
  <rcc rId="19829" sId="16" numFmtId="4">
    <oc r="S45">
      <v>0</v>
    </oc>
    <nc r="S45"/>
  </rcc>
  <rcc rId="19830" sId="16" numFmtId="4">
    <oc r="T45">
      <v>3618.4229999999998</v>
    </oc>
    <nc r="T45"/>
  </rcc>
  <rcc rId="19831" sId="16" numFmtId="4">
    <oc r="U45">
      <v>0</v>
    </oc>
    <nc r="U45"/>
  </rcc>
  <rcc rId="19832" sId="16" numFmtId="4">
    <oc r="V45">
      <v>4421.3829999999998</v>
    </oc>
    <nc r="V45"/>
  </rcc>
  <rcc rId="19833" sId="16" numFmtId="4">
    <oc r="W45">
      <v>0</v>
    </oc>
    <nc r="W45"/>
  </rcc>
  <rcc rId="19834" sId="16" numFmtId="4">
    <oc r="X45">
      <v>3624.9340000000002</v>
    </oc>
    <nc r="X45"/>
  </rcc>
  <rcc rId="19835" sId="16" numFmtId="4">
    <oc r="Y45">
      <v>0</v>
    </oc>
    <nc r="Y45"/>
  </rcc>
  <rcc rId="19836" sId="16" numFmtId="4">
    <oc r="Z45">
      <v>3183.7</v>
    </oc>
    <nc r="Z45"/>
  </rcc>
  <rcc rId="19837" sId="16" numFmtId="4">
    <oc r="AA45">
      <v>0</v>
    </oc>
    <nc r="AA45"/>
  </rcc>
  <rcc rId="19838" sId="16" numFmtId="4">
    <oc r="AB45">
      <v>3970.3620000000001</v>
    </oc>
    <nc r="AB45"/>
  </rcc>
  <rcc rId="19839" sId="16" numFmtId="4">
    <oc r="AC45">
      <v>0</v>
    </oc>
    <nc r="AC45"/>
  </rcc>
  <rcc rId="19840" sId="16" numFmtId="4">
    <oc r="AD45">
      <v>3402.46</v>
    </oc>
    <nc r="AD45"/>
  </rcc>
  <rcc rId="19841" sId="16" numFmtId="4">
    <oc r="AE45">
      <v>0</v>
    </oc>
    <nc r="AE45"/>
  </rcc>
  <rcc rId="19842" sId="16" numFmtId="4">
    <oc r="AF45">
      <v>2330.7260000000001</v>
    </oc>
    <nc r="AF45"/>
  </rcc>
  <rcc rId="19843" sId="16" numFmtId="4">
    <oc r="AG45">
      <v>0</v>
    </oc>
    <nc r="AG45"/>
  </rcc>
  <rcc rId="19844" sId="16">
    <oc r="AH45" t="inlineStr">
      <is>
        <t>Экономия по средставам МБ составила -1309,95 тыс.руб.</t>
      </is>
    </oc>
    <nc r="AH45"/>
  </rcc>
  <rcc rId="19845" sId="16">
    <oc r="C46" t="inlineStr">
      <is>
        <t>внебюджетные источики</t>
      </is>
    </oc>
    <nc r="C46"/>
  </rcc>
  <rcc rId="19846" sId="16" numFmtId="4">
    <oc r="D46">
      <v>428</v>
    </oc>
    <nc r="D46"/>
  </rcc>
  <rcc rId="19847" sId="16">
    <oc r="E46">
      <f>J46+L46</f>
    </oc>
    <nc r="E46"/>
  </rcc>
  <rcc rId="19848" sId="16">
    <oc r="F46">
      <f>G46</f>
    </oc>
    <nc r="F46"/>
  </rcc>
  <rcc rId="19849" sId="16">
    <oc r="G46">
      <f>SUM(K46,M46,O46,Q46,S46,U46,W46,Y46,AA46,AC46,AE46,AG46)</f>
    </oc>
    <nc r="G46"/>
  </rcc>
  <rcc rId="19850" sId="16">
    <oc r="H46">
      <f>IFERROR(G46/D46*100,0)</f>
    </oc>
    <nc r="H46"/>
  </rcc>
  <rcc rId="19851" sId="16">
    <oc r="I46">
      <f>IFERROR(G46/E46*100,0)</f>
    </oc>
    <nc r="I46"/>
  </rcc>
  <rcc rId="19852" sId="16" numFmtId="4">
    <oc r="J46">
      <v>15.9</v>
    </oc>
    <nc r="J46"/>
  </rcc>
  <rcc rId="19853" sId="16" numFmtId="4">
    <oc r="K46">
      <v>0</v>
    </oc>
    <nc r="K46"/>
  </rcc>
  <rcc rId="19854" sId="16" numFmtId="4">
    <oc r="L46">
      <v>412.1</v>
    </oc>
    <nc r="L46"/>
  </rcc>
  <rcc rId="19855" sId="16" numFmtId="4">
    <oc r="M46">
      <v>0</v>
    </oc>
    <nc r="M46"/>
  </rcc>
  <rcc rId="19856" sId="16" numFmtId="4">
    <oc r="N46">
      <v>0</v>
    </oc>
    <nc r="N46"/>
  </rcc>
  <rcc rId="19857" sId="16" numFmtId="4">
    <oc r="O46">
      <v>0</v>
    </oc>
    <nc r="O46"/>
  </rcc>
  <rcc rId="19858" sId="16" numFmtId="4">
    <oc r="P46">
      <v>0</v>
    </oc>
    <nc r="P46"/>
  </rcc>
  <rcc rId="19859" sId="16" numFmtId="4">
    <oc r="Q46">
      <v>0</v>
    </oc>
    <nc r="Q46"/>
  </rcc>
  <rcc rId="19860" sId="16" numFmtId="4">
    <oc r="R46">
      <v>0</v>
    </oc>
    <nc r="R46"/>
  </rcc>
  <rcc rId="19861" sId="16" numFmtId="4">
    <oc r="S46">
      <v>0</v>
    </oc>
    <nc r="S46"/>
  </rcc>
  <rcc rId="19862" sId="16" numFmtId="4">
    <oc r="T46">
      <v>0</v>
    </oc>
    <nc r="T46"/>
  </rcc>
  <rcc rId="19863" sId="16" numFmtId="4">
    <oc r="U46">
      <v>0</v>
    </oc>
    <nc r="U46"/>
  </rcc>
  <rcc rId="19864" sId="16" numFmtId="4">
    <oc r="V46">
      <v>0</v>
    </oc>
    <nc r="V46"/>
  </rcc>
  <rcc rId="19865" sId="16" numFmtId="4">
    <oc r="W46">
      <v>0</v>
    </oc>
    <nc r="W46"/>
  </rcc>
  <rcc rId="19866" sId="16" numFmtId="4">
    <oc r="X46">
      <v>0</v>
    </oc>
    <nc r="X46"/>
  </rcc>
  <rcc rId="19867" sId="16" numFmtId="4">
    <oc r="Y46">
      <v>0</v>
    </oc>
    <nc r="Y46"/>
  </rcc>
  <rcc rId="19868" sId="16" numFmtId="4">
    <oc r="Z46">
      <v>0</v>
    </oc>
    <nc r="Z46"/>
  </rcc>
  <rcc rId="19869" sId="16" numFmtId="4">
    <oc r="AA46">
      <v>0</v>
    </oc>
    <nc r="AA46"/>
  </rcc>
  <rcc rId="19870" sId="16" numFmtId="4">
    <oc r="AB46">
      <v>0</v>
    </oc>
    <nc r="AB46"/>
  </rcc>
  <rcc rId="19871" sId="16" numFmtId="4">
    <oc r="AC46">
      <v>0</v>
    </oc>
    <nc r="AC46"/>
  </rcc>
  <rcc rId="19872" sId="16" numFmtId="4">
    <oc r="AD46">
      <v>0</v>
    </oc>
    <nc r="AD46"/>
  </rcc>
  <rcc rId="19873" sId="16" numFmtId="4">
    <oc r="AE46">
      <v>0</v>
    </oc>
    <nc r="AE46"/>
  </rcc>
  <rcc rId="19874" sId="16" numFmtId="4">
    <oc r="AF46">
      <v>0</v>
    </oc>
    <nc r="AF46"/>
  </rcc>
  <rcc rId="19875" sId="16" numFmtId="4">
    <oc r="AG46">
      <v>0</v>
    </oc>
    <nc r="AG46"/>
  </rcc>
  <rcc rId="19876" sId="16">
    <oc r="B47" t="inlineStr">
      <is>
        <t xml:space="preserve"> 4.    Реализация мероприятий в целях организации досуга детей, подростков и молодёжи (всего), в том числ:</t>
      </is>
    </oc>
    <nc r="B47"/>
  </rcc>
  <rcc rId="19877" sId="16">
    <oc r="C47" t="inlineStr">
      <is>
        <t>Всего</t>
      </is>
    </oc>
    <nc r="C47"/>
  </rcc>
  <rcc rId="19878" sId="16">
    <oc r="D47">
      <f>D48</f>
    </oc>
    <nc r="D47"/>
  </rcc>
  <rcc rId="19879" sId="16">
    <oc r="E47">
      <f>E48</f>
    </oc>
    <nc r="E47"/>
  </rcc>
  <rcc rId="19880" sId="16">
    <oc r="F47">
      <f>F48</f>
    </oc>
    <nc r="F47"/>
  </rcc>
  <rcc rId="19881" sId="16">
    <oc r="G47">
      <f>G48</f>
    </oc>
    <nc r="G47"/>
  </rcc>
  <rcc rId="19882" sId="16">
    <oc r="H47">
      <f>IFERROR(G47/D47*100,0)</f>
    </oc>
    <nc r="H47"/>
  </rcc>
  <rcc rId="19883" sId="16">
    <oc r="I47">
      <f>IFERROR(G47/E47*100,0)</f>
    </oc>
    <nc r="I47"/>
  </rcc>
  <rcc rId="19884" sId="16">
    <oc r="J47">
      <f>J48</f>
    </oc>
    <nc r="J47"/>
  </rcc>
  <rcc rId="19885" sId="16">
    <oc r="K47">
      <f>K48</f>
    </oc>
    <nc r="K47"/>
  </rcc>
  <rcc rId="19886" sId="16">
    <oc r="L47">
      <f>L48</f>
    </oc>
    <nc r="L47"/>
  </rcc>
  <rcc rId="19887" sId="16">
    <oc r="M47">
      <f>M48</f>
    </oc>
    <nc r="M47"/>
  </rcc>
  <rcc rId="19888" sId="16">
    <oc r="N47">
      <f>N48</f>
    </oc>
    <nc r="N47"/>
  </rcc>
  <rcc rId="19889" sId="16">
    <oc r="O47">
      <f>O48</f>
    </oc>
    <nc r="O47"/>
  </rcc>
  <rcc rId="19890" sId="16">
    <oc r="P47">
      <f>P48</f>
    </oc>
    <nc r="P47"/>
  </rcc>
  <rcc rId="19891" sId="16">
    <oc r="Q47">
      <f>Q48</f>
    </oc>
    <nc r="Q47"/>
  </rcc>
  <rcc rId="19892" sId="16">
    <oc r="R47">
      <f>R48</f>
    </oc>
    <nc r="R47"/>
  </rcc>
  <rcc rId="19893" sId="16">
    <oc r="S47">
      <f>S48</f>
    </oc>
    <nc r="S47"/>
  </rcc>
  <rcc rId="19894" sId="16">
    <oc r="T47">
      <f>T48</f>
    </oc>
    <nc r="T47"/>
  </rcc>
  <rcc rId="19895" sId="16">
    <oc r="U47">
      <f>U48</f>
    </oc>
    <nc r="U47"/>
  </rcc>
  <rcc rId="19896" sId="16">
    <oc r="V47">
      <f>V48</f>
    </oc>
    <nc r="V47"/>
  </rcc>
  <rcc rId="19897" sId="16">
    <oc r="W47">
      <f>W48</f>
    </oc>
    <nc r="W47"/>
  </rcc>
  <rcc rId="19898" sId="16">
    <oc r="X47">
      <f>X48</f>
    </oc>
    <nc r="X47"/>
  </rcc>
  <rcc rId="19899" sId="16">
    <oc r="Y47">
      <f>Y48</f>
    </oc>
    <nc r="Y47"/>
  </rcc>
  <rcc rId="19900" sId="16">
    <oc r="Z47">
      <f>Z48</f>
    </oc>
    <nc r="Z47"/>
  </rcc>
  <rcc rId="19901" sId="16">
    <oc r="AA47">
      <f>AA48</f>
    </oc>
    <nc r="AA47"/>
  </rcc>
  <rcc rId="19902" sId="16">
    <oc r="AB47">
      <f>AB48</f>
    </oc>
    <nc r="AB47"/>
  </rcc>
  <rcc rId="19903" sId="16">
    <oc r="AC47">
      <f>AC48</f>
    </oc>
    <nc r="AC47"/>
  </rcc>
  <rcc rId="19904" sId="16">
    <oc r="AD47">
      <f>AD48</f>
    </oc>
    <nc r="AD47"/>
  </rcc>
  <rcc rId="19905" sId="16">
    <oc r="AE47">
      <f>AE48</f>
    </oc>
    <nc r="AE47"/>
  </rcc>
  <rcc rId="19906" sId="16">
    <oc r="AF47">
      <f>AF48</f>
    </oc>
    <nc r="AF47"/>
  </rcc>
  <rcc rId="19907" sId="16">
    <oc r="AG47">
      <f>AG48</f>
    </oc>
    <nc r="AG47"/>
  </rcc>
  <rcc rId="19908" sId="16">
    <oc r="C48" t="inlineStr">
      <is>
        <t>бюджет города Когалыма</t>
      </is>
    </oc>
    <nc r="C48"/>
  </rcc>
  <rcc rId="19909" sId="16">
    <oc r="D48">
      <f>SUM(J48,L48,N48,P48,R48,T48,V48,X48,Z48,AB48,AD48,AF48)</f>
    </oc>
    <nc r="D48"/>
  </rcc>
  <rcc rId="19910" sId="16">
    <oc r="E48">
      <f>J48</f>
    </oc>
    <nc r="E48"/>
  </rcc>
  <rcc rId="19911" sId="16">
    <oc r="F48">
      <f>G48</f>
    </oc>
    <nc r="F48"/>
  </rcc>
  <rcc rId="19912" sId="16">
    <oc r="G48">
      <f>SUM(K48,M48,O48,Q48,S48,U48,W48,Y48,AA48,AC48,AE48,AG48)</f>
    </oc>
    <nc r="G48"/>
  </rcc>
  <rcc rId="19913" sId="16">
    <oc r="H48">
      <f>IFERROR(G48/D48*100,0)</f>
    </oc>
    <nc r="H48"/>
  </rcc>
  <rcc rId="19914" sId="16">
    <oc r="I48">
      <f>IFERROR(G48/E48*100,0)</f>
    </oc>
    <nc r="I48"/>
  </rcc>
  <rcc rId="19915" sId="16">
    <oc r="J48">
      <f>J50+J52</f>
    </oc>
    <nc r="J48"/>
  </rcc>
  <rcc rId="19916" sId="16">
    <oc r="K48">
      <f>K50+K52</f>
    </oc>
    <nc r="K48"/>
  </rcc>
  <rcc rId="19917" sId="16">
    <oc r="L48">
      <f>L50+L52</f>
    </oc>
    <nc r="L48"/>
  </rcc>
  <rcc rId="19918" sId="16">
    <oc r="M48">
      <f>M50+M52</f>
    </oc>
    <nc r="M48"/>
  </rcc>
  <rcc rId="19919" sId="16">
    <oc r="N48">
      <f>N50+N52</f>
    </oc>
    <nc r="N48"/>
  </rcc>
  <rcc rId="19920" sId="16">
    <oc r="O48">
      <f>O50+O52</f>
    </oc>
    <nc r="O48"/>
  </rcc>
  <rcc rId="19921" sId="16">
    <oc r="P48">
      <f>P50+P52</f>
    </oc>
    <nc r="P48"/>
  </rcc>
  <rcc rId="19922" sId="16">
    <oc r="Q48">
      <f>Q50+Q52</f>
    </oc>
    <nc r="Q48"/>
  </rcc>
  <rcc rId="19923" sId="16">
    <oc r="R48">
      <f>R50+R52</f>
    </oc>
    <nc r="R48"/>
  </rcc>
  <rcc rId="19924" sId="16">
    <oc r="S48">
      <f>S50+S52</f>
    </oc>
    <nc r="S48"/>
  </rcc>
  <rcc rId="19925" sId="16">
    <oc r="T48">
      <f>T50+T52</f>
    </oc>
    <nc r="T48"/>
  </rcc>
  <rcc rId="19926" sId="16">
    <oc r="U48">
      <f>U50+U52</f>
    </oc>
    <nc r="U48"/>
  </rcc>
  <rcc rId="19927" sId="16">
    <oc r="V48">
      <f>V50+V52</f>
    </oc>
    <nc r="V48"/>
  </rcc>
  <rcc rId="19928" sId="16">
    <oc r="W48">
      <f>W50+W52</f>
    </oc>
    <nc r="W48"/>
  </rcc>
  <rcc rId="19929" sId="16">
    <oc r="X48">
      <f>X50+X52</f>
    </oc>
    <nc r="X48"/>
  </rcc>
  <rcc rId="19930" sId="16">
    <oc r="Y48">
      <f>Y50+Y52</f>
    </oc>
    <nc r="Y48"/>
  </rcc>
  <rcc rId="19931" sId="16">
    <oc r="Z48">
      <f>Z50+Z52</f>
    </oc>
    <nc r="Z48"/>
  </rcc>
  <rcc rId="19932" sId="16">
    <oc r="AA48">
      <f>AA50+AA52</f>
    </oc>
    <nc r="AA48"/>
  </rcc>
  <rcc rId="19933" sId="16">
    <oc r="AB48">
      <f>AB50+AB52</f>
    </oc>
    <nc r="AB48"/>
  </rcc>
  <rcc rId="19934" sId="16">
    <oc r="AC48">
      <f>AC50+AC52</f>
    </oc>
    <nc r="AC48"/>
  </rcc>
  <rcc rId="19935" sId="16">
    <oc r="AD48">
      <f>AD50+AD52</f>
    </oc>
    <nc r="AD48"/>
  </rcc>
  <rcc rId="19936" sId="16">
    <oc r="AE48">
      <f>AE50+AE52</f>
    </oc>
    <nc r="AE48"/>
  </rcc>
  <rcc rId="19937" sId="16">
    <oc r="AF48">
      <f>AF50+AF52</f>
    </oc>
    <nc r="AF48"/>
  </rcc>
  <rcc rId="19938" sId="16">
    <oc r="AG48">
      <f>AG50+AG52</f>
    </oc>
    <nc r="AG48"/>
  </rcc>
  <rcc rId="19939" sId="16">
    <oc r="B49" t="inlineStr">
      <is>
        <t>4. / 4.1    Реализованы мероприятия в целях организации досуга детей, подростков и молодёжи</t>
      </is>
    </oc>
    <nc r="B49"/>
  </rcc>
  <rcc rId="19940" sId="16">
    <oc r="C49" t="inlineStr">
      <is>
        <t>Всего</t>
      </is>
    </oc>
    <nc r="C49"/>
  </rcc>
  <rcc rId="19941" sId="16">
    <oc r="D49">
      <f>D50</f>
    </oc>
    <nc r="D49"/>
  </rcc>
  <rcc rId="19942" sId="16">
    <oc r="E49">
      <f>E50</f>
    </oc>
    <nc r="E49"/>
  </rcc>
  <rcc rId="19943" sId="16">
    <oc r="F49">
      <f>F50</f>
    </oc>
    <nc r="F49"/>
  </rcc>
  <rcc rId="19944" sId="16">
    <oc r="G49">
      <f>G50</f>
    </oc>
    <nc r="G49"/>
  </rcc>
  <rcc rId="19945" sId="16">
    <oc r="H49">
      <f>IFERROR(G49/D49*100,0)</f>
    </oc>
    <nc r="H49"/>
  </rcc>
  <rcc rId="19946" sId="16">
    <oc r="I49">
      <f>IFERROR(G49/E49*100,0)</f>
    </oc>
    <nc r="I49"/>
  </rcc>
  <rcc rId="19947" sId="16">
    <oc r="J49">
      <f>J50</f>
    </oc>
    <nc r="J49"/>
  </rcc>
  <rcc rId="19948" sId="16">
    <oc r="K49">
      <f>K50</f>
    </oc>
    <nc r="K49"/>
  </rcc>
  <rcc rId="19949" sId="16">
    <oc r="L49">
      <f>L50</f>
    </oc>
    <nc r="L49"/>
  </rcc>
  <rcc rId="19950" sId="16">
    <oc r="M49">
      <f>M50</f>
    </oc>
    <nc r="M49"/>
  </rcc>
  <rcc rId="19951" sId="16">
    <oc r="N49">
      <f>N50</f>
    </oc>
    <nc r="N49"/>
  </rcc>
  <rcc rId="19952" sId="16">
    <oc r="O49">
      <f>O50</f>
    </oc>
    <nc r="O49"/>
  </rcc>
  <rcc rId="19953" sId="16">
    <oc r="P49">
      <f>P50</f>
    </oc>
    <nc r="P49"/>
  </rcc>
  <rcc rId="19954" sId="16">
    <oc r="Q49">
      <f>Q50</f>
    </oc>
    <nc r="Q49"/>
  </rcc>
  <rcc rId="19955" sId="16">
    <oc r="R49">
      <f>R50</f>
    </oc>
    <nc r="R49"/>
  </rcc>
  <rcc rId="19956" sId="16">
    <oc r="S49">
      <f>S50</f>
    </oc>
    <nc r="S49"/>
  </rcc>
  <rcc rId="19957" sId="16">
    <oc r="T49">
      <f>T50</f>
    </oc>
    <nc r="T49"/>
  </rcc>
  <rcc rId="19958" sId="16">
    <oc r="U49">
      <f>U50</f>
    </oc>
    <nc r="U49"/>
  </rcc>
  <rcc rId="19959" sId="16">
    <oc r="V49">
      <f>V50</f>
    </oc>
    <nc r="V49"/>
  </rcc>
  <rcc rId="19960" sId="16">
    <oc r="W49">
      <f>W50</f>
    </oc>
    <nc r="W49"/>
  </rcc>
  <rcc rId="19961" sId="16">
    <oc r="X49">
      <f>X50</f>
    </oc>
    <nc r="X49"/>
  </rcc>
  <rcc rId="19962" sId="16">
    <oc r="Y49">
      <f>Y50</f>
    </oc>
    <nc r="Y49"/>
  </rcc>
  <rcc rId="19963" sId="16">
    <oc r="Z49">
      <f>Z50</f>
    </oc>
    <nc r="Z49"/>
  </rcc>
  <rcc rId="19964" sId="16">
    <oc r="AA49">
      <f>AA50</f>
    </oc>
    <nc r="AA49"/>
  </rcc>
  <rcc rId="19965" sId="16">
    <oc r="AB49">
      <f>AB50</f>
    </oc>
    <nc r="AB49"/>
  </rcc>
  <rcc rId="19966" sId="16">
    <oc r="AC49">
      <f>AC50</f>
    </oc>
    <nc r="AC49"/>
  </rcc>
  <rcc rId="19967" sId="16">
    <oc r="AD49">
      <f>AD50</f>
    </oc>
    <nc r="AD49"/>
  </rcc>
  <rcc rId="19968" sId="16">
    <oc r="AE49">
      <f>AE50</f>
    </oc>
    <nc r="AE49"/>
  </rcc>
  <rcc rId="19969" sId="16">
    <oc r="AF49">
      <f>AF50</f>
    </oc>
    <nc r="AF49"/>
  </rcc>
  <rcc rId="19970" sId="16">
    <oc r="AG49">
      <f>AG50</f>
    </oc>
    <nc r="AG49"/>
  </rcc>
  <rcc rId="19971" sId="16">
    <oc r="C50" t="inlineStr">
      <is>
        <t>бюджет города Когалыма</t>
      </is>
    </oc>
    <nc r="C50"/>
  </rcc>
  <rcc rId="19972" sId="16">
    <oc r="D50">
      <f>SUM(J50,L50,N50,P50,R50,T50,V50,X50,Z50,AB50,AD50,AF50)</f>
    </oc>
    <nc r="D50"/>
  </rcc>
  <rcc rId="19973" sId="16">
    <oc r="E50">
      <f>J50</f>
    </oc>
    <nc r="E50"/>
  </rcc>
  <rcc rId="19974" sId="16">
    <oc r="F50">
      <f>G50</f>
    </oc>
    <nc r="F50"/>
  </rcc>
  <rcc rId="19975" sId="16">
    <oc r="G50">
      <f>SUM(K50,M50,O50,Q50,S50,U50,W50,Y50,AA50,AC50,AE50,AG50)</f>
    </oc>
    <nc r="G50"/>
  </rcc>
  <rcc rId="19976" sId="16">
    <oc r="H50">
      <f>IFERROR(G50/D50*100,0)</f>
    </oc>
    <nc r="H50"/>
  </rcc>
  <rcc rId="19977" sId="16">
    <oc r="I50">
      <f>IFERROR(G50/E50*100,0)</f>
    </oc>
    <nc r="I50"/>
  </rcc>
  <rcc rId="19978" sId="16" numFmtId="4">
    <oc r="J50">
      <v>0</v>
    </oc>
    <nc r="J50"/>
  </rcc>
  <rcc rId="19979" sId="16" numFmtId="4">
    <oc r="K50">
      <v>0</v>
    </oc>
    <nc r="K50"/>
  </rcc>
  <rcc rId="19980" sId="16" numFmtId="4">
    <oc r="L50">
      <v>0</v>
    </oc>
    <nc r="L50"/>
  </rcc>
  <rcc rId="19981" sId="16" numFmtId="4">
    <oc r="M50">
      <v>0</v>
    </oc>
    <nc r="M50"/>
  </rcc>
  <rcc rId="19982" sId="16" numFmtId="4">
    <oc r="N50">
      <v>0</v>
    </oc>
    <nc r="N50"/>
  </rcc>
  <rcc rId="19983" sId="16" numFmtId="4">
    <oc r="O50">
      <v>0</v>
    </oc>
    <nc r="O50"/>
  </rcc>
  <rcc rId="19984" sId="16" numFmtId="4">
    <oc r="P50">
      <v>3.8969999999999998</v>
    </oc>
    <nc r="P50"/>
  </rcc>
  <rcc rId="19985" sId="16" numFmtId="4">
    <oc r="Q50">
      <v>3.89</v>
    </oc>
    <nc r="Q50"/>
  </rcc>
  <rcc rId="19986" sId="16" numFmtId="4">
    <oc r="R50">
      <v>17.245999999999999</v>
    </oc>
    <nc r="R50"/>
  </rcc>
  <rcc rId="19987" sId="16" numFmtId="4">
    <oc r="S50">
      <v>0</v>
    </oc>
    <nc r="S50"/>
  </rcc>
  <rcc rId="19988" sId="16" numFmtId="4">
    <oc r="T50">
      <v>123.13200000000001</v>
    </oc>
    <nc r="T50"/>
  </rcc>
  <rcc rId="19989" sId="16" numFmtId="4">
    <oc r="U50">
      <v>0</v>
    </oc>
    <nc r="U50"/>
  </rcc>
  <rcc rId="19990" sId="16" numFmtId="4">
    <oc r="V50">
      <v>78.316000000000003</v>
    </oc>
    <nc r="V50"/>
  </rcc>
  <rcc rId="19991" sId="16" numFmtId="4">
    <oc r="W50">
      <v>0</v>
    </oc>
    <nc r="W50"/>
  </rcc>
  <rcc rId="19992" sId="16" numFmtId="4">
    <oc r="X50">
      <v>78.408000000000001</v>
    </oc>
    <nc r="X50"/>
  </rcc>
  <rcc rId="19993" sId="16" numFmtId="4">
    <oc r="Y50">
      <v>0</v>
    </oc>
    <nc r="Y50"/>
  </rcc>
  <rcc rId="19994" sId="16" numFmtId="4">
    <oc r="Z50">
      <v>0</v>
    </oc>
    <nc r="Z50"/>
  </rcc>
  <rcc rId="19995" sId="16" numFmtId="4">
    <oc r="AA50">
      <v>0</v>
    </oc>
    <nc r="AA50"/>
  </rcc>
  <rcc rId="19996" sId="16" numFmtId="4">
    <oc r="AB50">
      <v>0</v>
    </oc>
    <nc r="AB50"/>
  </rcc>
  <rcc rId="19997" sId="16" numFmtId="4">
    <oc r="AC50">
      <v>0</v>
    </oc>
    <nc r="AC50"/>
  </rcc>
  <rcc rId="19998" sId="16" numFmtId="4">
    <oc r="AD50">
      <v>0</v>
    </oc>
    <nc r="AD50"/>
  </rcc>
  <rcc rId="19999" sId="16" numFmtId="4">
    <oc r="AE50">
      <v>0</v>
    </oc>
    <nc r="AE50"/>
  </rcc>
  <rcc rId="20000" sId="16" numFmtId="4">
    <oc r="AF50">
      <v>0</v>
    </oc>
    <nc r="AF50"/>
  </rcc>
  <rcc rId="20001" sId="16" numFmtId="4">
    <oc r="AG50">
      <v>0</v>
    </oc>
    <nc r="AG50"/>
  </rcc>
  <rcc rId="20002" sId="16">
    <oc r="B51" t="inlineStr">
      <is>
        <t>4 ./  4.2   Предоставлена субсидия в связи с выполнением муниципальной работы «Организация досуга детей, подростков и молодёжи»</t>
      </is>
    </oc>
    <nc r="B51"/>
  </rcc>
  <rcc rId="20003" sId="16">
    <oc r="C51" t="inlineStr">
      <is>
        <t>Всего</t>
      </is>
    </oc>
    <nc r="C51"/>
  </rcc>
  <rcc rId="20004" sId="16">
    <oc r="D51">
      <f>D52</f>
    </oc>
    <nc r="D51"/>
  </rcc>
  <rcc rId="20005" sId="16">
    <oc r="E51">
      <f>E52</f>
    </oc>
    <nc r="E51"/>
  </rcc>
  <rcc rId="20006" sId="16">
    <oc r="F51">
      <f>G51</f>
    </oc>
    <nc r="F51"/>
  </rcc>
  <rcc rId="20007" sId="16">
    <oc r="G51">
      <f>G52</f>
    </oc>
    <nc r="G51"/>
  </rcc>
  <rcc rId="20008" sId="16">
    <oc r="H51">
      <f>IFERROR(G51/D51*100,0)</f>
    </oc>
    <nc r="H51"/>
  </rcc>
  <rcc rId="20009" sId="16">
    <oc r="I51">
      <f>IFERROR(G51/E51*100,0)</f>
    </oc>
    <nc r="I51"/>
  </rcc>
  <rcc rId="20010" sId="16">
    <oc r="J51">
      <f>J52</f>
    </oc>
    <nc r="J51"/>
  </rcc>
  <rcc rId="20011" sId="16">
    <oc r="K51">
      <f>K52</f>
    </oc>
    <nc r="K51"/>
  </rcc>
  <rcc rId="20012" sId="16">
    <oc r="L51">
      <f>L52</f>
    </oc>
    <nc r="L51"/>
  </rcc>
  <rcc rId="20013" sId="16">
    <oc r="M51">
      <f>M52</f>
    </oc>
    <nc r="M51"/>
  </rcc>
  <rcc rId="20014" sId="16">
    <oc r="N51">
      <f>N52</f>
    </oc>
    <nc r="N51"/>
  </rcc>
  <rcc rId="20015" sId="16">
    <oc r="O51">
      <f>O52</f>
    </oc>
    <nc r="O51"/>
  </rcc>
  <rcc rId="20016" sId="16">
    <oc r="P51">
      <f>P52</f>
    </oc>
    <nc r="P51"/>
  </rcc>
  <rcc rId="20017" sId="16">
    <oc r="Q51">
      <f>Q52</f>
    </oc>
    <nc r="Q51"/>
  </rcc>
  <rcc rId="20018" sId="16">
    <oc r="R51">
      <f>R52</f>
    </oc>
    <nc r="R51"/>
  </rcc>
  <rcc rId="20019" sId="16">
    <oc r="S51">
      <f>S52</f>
    </oc>
    <nc r="S51"/>
  </rcc>
  <rcc rId="20020" sId="16">
    <oc r="T51">
      <f>T52</f>
    </oc>
    <nc r="T51"/>
  </rcc>
  <rcc rId="20021" sId="16">
    <oc r="U51">
      <f>U52</f>
    </oc>
    <nc r="U51"/>
  </rcc>
  <rcc rId="20022" sId="16">
    <oc r="V51">
      <f>V52</f>
    </oc>
    <nc r="V51"/>
  </rcc>
  <rcc rId="20023" sId="16">
    <oc r="W51">
      <f>W52</f>
    </oc>
    <nc r="W51"/>
  </rcc>
  <rcc rId="20024" sId="16">
    <oc r="X51">
      <f>X52</f>
    </oc>
    <nc r="X51"/>
  </rcc>
  <rcc rId="20025" sId="16">
    <oc r="Y51">
      <f>Y52</f>
    </oc>
    <nc r="Y51"/>
  </rcc>
  <rcc rId="20026" sId="16">
    <oc r="Z51">
      <f>Z52</f>
    </oc>
    <nc r="Z51"/>
  </rcc>
  <rcc rId="20027" sId="16">
    <oc r="AA51">
      <f>AA52</f>
    </oc>
    <nc r="AA51"/>
  </rcc>
  <rcc rId="20028" sId="16">
    <oc r="AB51">
      <f>AB52</f>
    </oc>
    <nc r="AB51"/>
  </rcc>
  <rcc rId="20029" sId="16">
    <oc r="AC51">
      <f>AC52</f>
    </oc>
    <nc r="AC51"/>
  </rcc>
  <rcc rId="20030" sId="16">
    <oc r="AD51">
      <f>AD52</f>
    </oc>
    <nc r="AD51"/>
  </rcc>
  <rcc rId="20031" sId="16">
    <oc r="AE51">
      <f>AE52</f>
    </oc>
    <nc r="AE51"/>
  </rcc>
  <rcc rId="20032" sId="16">
    <oc r="AF51">
      <f>AF52</f>
    </oc>
    <nc r="AF51"/>
  </rcc>
  <rcc rId="20033" sId="16">
    <oc r="AG51">
      <f>AG52</f>
    </oc>
    <nc r="AG51"/>
  </rcc>
  <rcc rId="20034" sId="16">
    <oc r="C52" t="inlineStr">
      <is>
        <t>бюджет города Когалыма</t>
      </is>
    </oc>
    <nc r="C52"/>
  </rcc>
  <rcc rId="20035" sId="16">
    <oc r="D52">
      <f>SUM(J52,L52,N52,P52,R52,T52,V52,X52,Z52,AB52,AD52,AF52)</f>
    </oc>
    <nc r="D52"/>
  </rcc>
  <rcc rId="20036" sId="16">
    <oc r="E52">
      <f>J52</f>
    </oc>
    <nc r="E52"/>
  </rcc>
  <rcc rId="20037" sId="16">
    <oc r="F52">
      <f>G52</f>
    </oc>
    <nc r="F52"/>
  </rcc>
  <rcc rId="20038" sId="16">
    <oc r="G52">
      <f>SUM(K52,M52,O52,Q52,S52,U52,W52,Y52,AA52,AC52,AE52,AG52)</f>
    </oc>
    <nc r="G52"/>
  </rcc>
  <rcc rId="20039" sId="16">
    <oc r="H52">
      <f>IFERROR(G52/D52*100,0)</f>
    </oc>
    <nc r="H52"/>
  </rcc>
  <rcc rId="20040" sId="16">
    <oc r="I52">
      <f>IFERROR(G52/E52*100,0)</f>
    </oc>
    <nc r="I52"/>
  </rcc>
  <rcc rId="20041" sId="16" numFmtId="4">
    <oc r="J52">
      <v>0</v>
    </oc>
    <nc r="J52"/>
  </rcc>
  <rcc rId="20042" sId="16" numFmtId="4">
    <oc r="K52">
      <v>0</v>
    </oc>
    <nc r="K52"/>
  </rcc>
  <rcc rId="20043" sId="16" numFmtId="4">
    <oc r="L52">
      <v>0</v>
    </oc>
    <nc r="L52"/>
  </rcc>
  <rcc rId="20044" sId="16" numFmtId="4">
    <oc r="M52">
      <v>0</v>
    </oc>
    <nc r="M52"/>
  </rcc>
  <rcc rId="20045" sId="16" numFmtId="4">
    <oc r="N52">
      <v>0</v>
    </oc>
    <nc r="N52"/>
  </rcc>
  <rcc rId="20046" sId="16" numFmtId="4">
    <oc r="O52">
      <v>0</v>
    </oc>
    <nc r="O52"/>
  </rcc>
  <rcc rId="20047" sId="16" numFmtId="4">
    <oc r="P52">
      <v>0</v>
    </oc>
    <nc r="P52"/>
  </rcc>
  <rcc rId="20048" sId="16" numFmtId="4">
    <oc r="Q52">
      <v>0</v>
    </oc>
    <nc r="Q52"/>
  </rcc>
  <rcc rId="20049" sId="16" numFmtId="4">
    <oc r="R52">
      <v>294</v>
    </oc>
    <nc r="R52"/>
  </rcc>
  <rcc rId="20050" sId="16" numFmtId="4">
    <oc r="S52">
      <v>0</v>
    </oc>
    <nc r="S52"/>
  </rcc>
  <rcc rId="20051" sId="16" numFmtId="4">
    <oc r="T52">
      <v>0</v>
    </oc>
    <nc r="T52"/>
  </rcc>
  <rcc rId="20052" sId="16" numFmtId="4">
    <oc r="U52">
      <v>0</v>
    </oc>
    <nc r="U52"/>
  </rcc>
  <rcc rId="20053" sId="16" numFmtId="4">
    <oc r="V52">
      <v>0</v>
    </oc>
    <nc r="V52"/>
  </rcc>
  <rcc rId="20054" sId="16" numFmtId="4">
    <oc r="W52">
      <v>0</v>
    </oc>
    <nc r="W52"/>
  </rcc>
  <rcc rId="20055" sId="16" numFmtId="4">
    <oc r="X52">
      <v>0</v>
    </oc>
    <nc r="X52"/>
  </rcc>
  <rcc rId="20056" sId="16" numFmtId="4">
    <oc r="Y52">
      <v>0</v>
    </oc>
    <nc r="Y52"/>
  </rcc>
  <rcc rId="20057" sId="16" numFmtId="4">
    <oc r="Z52">
      <v>0</v>
    </oc>
    <nc r="Z52"/>
  </rcc>
  <rcc rId="20058" sId="16" numFmtId="4">
    <oc r="AA52">
      <v>0</v>
    </oc>
    <nc r="AA52"/>
  </rcc>
  <rcc rId="20059" sId="16" numFmtId="4">
    <oc r="AB52">
      <v>0</v>
    </oc>
    <nc r="AB52"/>
  </rcc>
  <rcc rId="20060" sId="16" numFmtId="4">
    <oc r="AC52">
      <v>0</v>
    </oc>
    <nc r="AC52"/>
  </rcc>
  <rcc rId="20061" sId="16" numFmtId="4">
    <oc r="AD52">
      <v>0</v>
    </oc>
    <nc r="AD52"/>
  </rcc>
  <rcc rId="20062" sId="16" numFmtId="4">
    <oc r="AE52">
      <v>0</v>
    </oc>
    <nc r="AE52"/>
  </rcc>
  <rcc rId="20063" sId="16" numFmtId="4">
    <oc r="AF52">
      <v>0</v>
    </oc>
    <nc r="AF52"/>
  </rcc>
  <rcc rId="20064" sId="16" numFmtId="4">
    <oc r="AG52">
      <v>0</v>
    </oc>
    <nc r="AG52"/>
  </rcc>
  <rcc rId="20065" sId="16">
    <oc r="AH52" t="inlineStr">
      <is>
        <t xml:space="preserve">В соответсвии с Порядком предоставления из бюджета города Когалыма субсидий немуниципальным организациям (коммерческим, некоммерческим) в целях финансового обеспечения затрат в связи с выполнением муниципальной работы "Организация досуга детей, подростков и молодёжи" (содержание - иная досуговая деятельность) утв. Постановлением Администрации города Когалыма от 31.05.2021 №1146 (запланировано на май)
</t>
      </is>
    </oc>
    <nc r="AH52"/>
  </rcc>
  <rcc rId="20066" sId="16">
    <oc r="B53" t="inlineStr">
      <is>
        <t>Структурные элементы, не входящие в направления (подпрограммы)</t>
      </is>
    </oc>
    <nc r="B53"/>
  </rcc>
  <rcc rId="20067" sId="16">
    <oc r="A54" t="inlineStr">
      <is>
        <t xml:space="preserve">  5.2.</t>
      </is>
    </oc>
    <nc r="A54"/>
  </rcc>
  <rcc rId="20068" sId="16">
    <oc r="B54" t="inlineStr">
      <is>
        <t>Комплекс процессных мероприятий «Обеспечение деятельности органов местного самоуправления города Когалыма», в том числе:</t>
      </is>
    </oc>
    <nc r="B54"/>
  </rcc>
  <rcc rId="20069" sId="16">
    <oc r="C54" t="inlineStr">
      <is>
        <t>Всего</t>
      </is>
    </oc>
    <nc r="C54"/>
  </rcc>
  <rcc rId="20070" sId="16">
    <oc r="D54">
      <f>D55</f>
    </oc>
    <nc r="D54"/>
  </rcc>
  <rcc rId="20071" sId="16">
    <oc r="E54">
      <f>E55</f>
    </oc>
    <nc r="E54"/>
  </rcc>
  <rcc rId="20072" sId="16">
    <oc r="F54">
      <f>F55</f>
    </oc>
    <nc r="F54"/>
  </rcc>
  <rcc rId="20073" sId="16">
    <oc r="G54">
      <f>G55</f>
    </oc>
    <nc r="G54"/>
  </rcc>
  <rcc rId="20074" sId="16">
    <oc r="H54">
      <f>IFERROR(G54/D54*100,0)</f>
    </oc>
    <nc r="H54"/>
  </rcc>
  <rcc rId="20075" sId="16">
    <oc r="I54">
      <f>IFERROR(G54/E54*100,0)</f>
    </oc>
    <nc r="I54"/>
  </rcc>
  <rcc rId="20076" sId="16">
    <oc r="J54">
      <f>SUM(J55:J55)</f>
    </oc>
    <nc r="J54"/>
  </rcc>
  <rcc rId="20077" sId="16">
    <oc r="K54">
      <f>SUM(K55:K55)</f>
    </oc>
    <nc r="K54"/>
  </rcc>
  <rcc rId="20078" sId="16">
    <oc r="L54">
      <f>SUM(L55:L55)</f>
    </oc>
    <nc r="L54"/>
  </rcc>
  <rcc rId="20079" sId="16">
    <oc r="M54">
      <f>SUM(M55:M55)</f>
    </oc>
    <nc r="M54"/>
  </rcc>
  <rcc rId="20080" sId="16">
    <oc r="N54">
      <f>SUM(N55:N55)</f>
    </oc>
    <nc r="N54"/>
  </rcc>
  <rcc rId="20081" sId="16">
    <oc r="O54">
      <f>SUM(O55:O55)</f>
    </oc>
    <nc r="O54"/>
  </rcc>
  <rcc rId="20082" sId="16">
    <oc r="P54">
      <f>SUM(P55:P55)</f>
    </oc>
    <nc r="P54"/>
  </rcc>
  <rcc rId="20083" sId="16">
    <oc r="Q54">
      <f>SUM(Q55:Q55)</f>
    </oc>
    <nc r="Q54"/>
  </rcc>
  <rcc rId="20084" sId="16">
    <oc r="R54">
      <f>SUM(R55:R55)</f>
    </oc>
    <nc r="R54"/>
  </rcc>
  <rcc rId="20085" sId="16">
    <oc r="S54">
      <f>SUM(S55:S55)</f>
    </oc>
    <nc r="S54"/>
  </rcc>
  <rcc rId="20086" sId="16">
    <oc r="T54">
      <f>SUM(T55:T55)</f>
    </oc>
    <nc r="T54"/>
  </rcc>
  <rcc rId="20087" sId="16">
    <oc r="U54">
      <f>SUM(U55:U55)</f>
    </oc>
    <nc r="U54"/>
  </rcc>
  <rcc rId="20088" sId="16">
    <oc r="V54">
      <f>SUM(V55:V55)</f>
    </oc>
    <nc r="V54"/>
  </rcc>
  <rcc rId="20089" sId="16">
    <oc r="W54">
      <f>SUM(W55:W55)</f>
    </oc>
    <nc r="W54"/>
  </rcc>
  <rcc rId="20090" sId="16">
    <oc r="X54">
      <f>SUM(X55:X55)</f>
    </oc>
    <nc r="X54"/>
  </rcc>
  <rcc rId="20091" sId="16">
    <oc r="Y54">
      <f>SUM(Y55:Y55)</f>
    </oc>
    <nc r="Y54"/>
  </rcc>
  <rcc rId="20092" sId="16">
    <oc r="Z54">
      <f>SUM(Z55:Z55)</f>
    </oc>
    <nc r="Z54"/>
  </rcc>
  <rcc rId="20093" sId="16">
    <oc r="AA54">
      <f>SUM(AA55:AA55)</f>
    </oc>
    <nc r="AA54"/>
  </rcc>
  <rcc rId="20094" sId="16">
    <oc r="AB54">
      <f>SUM(AB55:AB55)</f>
    </oc>
    <nc r="AB54"/>
  </rcc>
  <rcc rId="20095" sId="16">
    <oc r="AC54">
      <f>SUM(AC55:AC55)</f>
    </oc>
    <nc r="AC54"/>
  </rcc>
  <rcc rId="20096" sId="16">
    <oc r="AD54">
      <f>SUM(AD55:AD55)</f>
    </oc>
    <nc r="AD54"/>
  </rcc>
  <rcc rId="20097" sId="16">
    <oc r="AE54">
      <f>SUM(AE55:AE55)</f>
    </oc>
    <nc r="AE54"/>
  </rcc>
  <rcc rId="20098" sId="16">
    <oc r="AF54">
      <f>SUM(AF55:AF55)</f>
    </oc>
    <nc r="AF54"/>
  </rcc>
  <rcc rId="20099" sId="16">
    <oc r="AG54">
      <f>SUM(AG55:AG55)</f>
    </oc>
    <nc r="AG54"/>
  </rcc>
  <rcc rId="20100" sId="16">
    <oc r="C55" t="inlineStr">
      <is>
        <t>бюджет города Когалыма</t>
      </is>
    </oc>
    <nc r="C55"/>
  </rcc>
  <rcc rId="20101" sId="16">
    <oc r="D55">
      <f>SUM(J55,L55,N55,P55,R55,T55,V55,X55,Z55,AB55,AD55,AF55)</f>
    </oc>
    <nc r="D55"/>
  </rcc>
  <rcc rId="20102" sId="16">
    <oc r="E55">
      <f>J55+L55+N55</f>
    </oc>
    <nc r="E55"/>
  </rcc>
  <rcc rId="20103" sId="16">
    <oc r="F55">
      <f>G55</f>
    </oc>
    <nc r="F55"/>
  </rcc>
  <rcc rId="20104" sId="16">
    <oc r="G55">
      <f>SUM(K55,M55,O55,Q55,S55,U55,W55,Y55,AA55,AC55,AE55,AG55)</f>
    </oc>
    <nc r="G55"/>
  </rcc>
  <rcc rId="20105" sId="16">
    <oc r="H55">
      <f>IFERROR(G55/D55*100,0)</f>
    </oc>
    <nc r="H55"/>
  </rcc>
  <rcc rId="20106" sId="16">
    <oc r="I55">
      <f>IFERROR(G55/E55*100,0)</f>
    </oc>
    <nc r="I55"/>
  </rcc>
  <rcc rId="20107" sId="16">
    <oc r="J55">
      <f>J57+J59+J61</f>
    </oc>
    <nc r="J55"/>
  </rcc>
  <rcc rId="20108" sId="16">
    <oc r="K55">
      <f>K57+K59+K61</f>
    </oc>
    <nc r="K55"/>
  </rcc>
  <rcc rId="20109" sId="16">
    <oc r="L55">
      <f>L57+L59+L61</f>
    </oc>
    <nc r="L55"/>
  </rcc>
  <rcc rId="20110" sId="16">
    <oc r="M55">
      <f>M57+M59+M61</f>
    </oc>
    <nc r="M55"/>
  </rcc>
  <rcc rId="20111" sId="16">
    <oc r="N55">
      <f>N57+N59+N61</f>
    </oc>
    <nc r="N55"/>
  </rcc>
  <rcc rId="20112" sId="16">
    <oc r="O55">
      <f>O57+O59+O61</f>
    </oc>
    <nc r="O55"/>
  </rcc>
  <rcc rId="20113" sId="16">
    <oc r="P55">
      <f>P57+P59+P61</f>
    </oc>
    <nc r="P55"/>
  </rcc>
  <rcc rId="20114" sId="16">
    <oc r="Q55">
      <f>Q57+Q59+Q61</f>
    </oc>
    <nc r="Q55"/>
  </rcc>
  <rcc rId="20115" sId="16">
    <oc r="R55">
      <f>R57+R59+R61</f>
    </oc>
    <nc r="R55"/>
  </rcc>
  <rcc rId="20116" sId="16">
    <oc r="S55">
      <f>S57+S59+S61</f>
    </oc>
    <nc r="S55"/>
  </rcc>
  <rcc rId="20117" sId="16">
    <oc r="T55">
      <f>T57+T59+T61</f>
    </oc>
    <nc r="T55"/>
  </rcc>
  <rcc rId="20118" sId="16">
    <oc r="U55">
      <f>U57+U59+U61</f>
    </oc>
    <nc r="U55"/>
  </rcc>
  <rcc rId="20119" sId="16">
    <oc r="V55">
      <f>V57+V59+V61</f>
    </oc>
    <nc r="V55"/>
  </rcc>
  <rcc rId="20120" sId="16">
    <oc r="W55">
      <f>W57+W59+W61</f>
    </oc>
    <nc r="W55"/>
  </rcc>
  <rcc rId="20121" sId="16">
    <oc r="X55">
      <f>X57+X59+X61</f>
    </oc>
    <nc r="X55"/>
  </rcc>
  <rcc rId="20122" sId="16">
    <oc r="Y55">
      <f>Y57+Y59+Y61</f>
    </oc>
    <nc r="Y55"/>
  </rcc>
  <rcc rId="20123" sId="16">
    <oc r="Z55">
      <f>Z57+Z59+Z61</f>
    </oc>
    <nc r="Z55"/>
  </rcc>
  <rcc rId="20124" sId="16">
    <oc r="AA55">
      <f>AA57+AA59+AA61</f>
    </oc>
    <nc r="AA55"/>
  </rcc>
  <rcc rId="20125" sId="16">
    <oc r="AB55">
      <f>AB57+AB59+AB61</f>
    </oc>
    <nc r="AB55"/>
  </rcc>
  <rcc rId="20126" sId="16">
    <oc r="AC55">
      <f>AC57+AC59+AC61</f>
    </oc>
    <nc r="AC55"/>
  </rcc>
  <rcc rId="20127" sId="16">
    <oc r="AD55">
      <f>AD57+AD59+AD61</f>
    </oc>
    <nc r="AD55"/>
  </rcc>
  <rcc rId="20128" sId="16">
    <oc r="AE55">
      <f>AE57+AE59+AE61</f>
    </oc>
    <nc r="AE55"/>
  </rcc>
  <rcc rId="20129" sId="16">
    <oc r="AF55">
      <f>AF57+AF59+AF61</f>
    </oc>
    <nc r="AF55"/>
  </rcc>
  <rcc rId="20130" sId="16">
    <oc r="AG55">
      <f>AG57+AG59+AG61</f>
    </oc>
    <nc r="AG55"/>
  </rcc>
  <rcc rId="20131" sId="16">
    <oc r="B56" t="inlineStr">
      <is>
        <t>1 Обеспечено функционирование СпоСВ</t>
      </is>
    </oc>
    <nc r="B56"/>
  </rcc>
  <rcc rId="20132" sId="16">
    <oc r="C56" t="inlineStr">
      <is>
        <t>Всего</t>
      </is>
    </oc>
    <nc r="C56"/>
  </rcc>
  <rcc rId="20133" sId="16">
    <oc r="D56">
      <f>D57</f>
    </oc>
    <nc r="D56"/>
  </rcc>
  <rcc rId="20134" sId="16">
    <oc r="E56">
      <f>E57</f>
    </oc>
    <nc r="E56"/>
  </rcc>
  <rcc rId="20135" sId="16">
    <oc r="F56">
      <f>F57</f>
    </oc>
    <nc r="F56"/>
  </rcc>
  <rcc rId="20136" sId="16">
    <oc r="G56">
      <f>G57</f>
    </oc>
    <nc r="G56"/>
  </rcc>
  <rcc rId="20137" sId="16">
    <oc r="H56">
      <f>IFERROR(G56/D56*100,0)</f>
    </oc>
    <nc r="H56"/>
  </rcc>
  <rcc rId="20138" sId="16">
    <oc r="I56">
      <f>IFERROR(G56/E56*100,0)</f>
    </oc>
    <nc r="I56"/>
  </rcc>
  <rcc rId="20139" sId="16">
    <oc r="J56">
      <f>SUM(J57:J57)</f>
    </oc>
    <nc r="J56"/>
  </rcc>
  <rcc rId="20140" sId="16">
    <oc r="K56">
      <f>SUM(K57:K57)</f>
    </oc>
    <nc r="K56"/>
  </rcc>
  <rcc rId="20141" sId="16">
    <oc r="L56">
      <f>SUM(L57:L57)</f>
    </oc>
    <nc r="L56"/>
  </rcc>
  <rcc rId="20142" sId="16">
    <oc r="M56">
      <f>SUM(M57:M57)</f>
    </oc>
    <nc r="M56"/>
  </rcc>
  <rcc rId="20143" sId="16">
    <oc r="N56">
      <f>SUM(N57:N57)</f>
    </oc>
    <nc r="N56"/>
  </rcc>
  <rcc rId="20144" sId="16">
    <oc r="O56">
      <f>SUM(O57:O57)</f>
    </oc>
    <nc r="O56"/>
  </rcc>
  <rcc rId="20145" sId="16">
    <oc r="P56">
      <f>SUM(P57:P57)</f>
    </oc>
    <nc r="P56"/>
  </rcc>
  <rcc rId="20146" sId="16">
    <oc r="Q56">
      <f>SUM(Q57:Q57)</f>
    </oc>
    <nc r="Q56"/>
  </rcc>
  <rcc rId="20147" sId="16">
    <oc r="R56">
      <f>SUM(R57:R57)</f>
    </oc>
    <nc r="R56"/>
  </rcc>
  <rcc rId="20148" sId="16">
    <oc r="S56">
      <f>SUM(S57:S57)</f>
    </oc>
    <nc r="S56"/>
  </rcc>
  <rcc rId="20149" sId="16">
    <oc r="T56">
      <f>SUM(T57:T57)</f>
    </oc>
    <nc r="T56"/>
  </rcc>
  <rcc rId="20150" sId="16">
    <oc r="U56">
      <f>SUM(U57:U57)</f>
    </oc>
    <nc r="U56"/>
  </rcc>
  <rcc rId="20151" sId="16">
    <oc r="V56">
      <f>SUM(V57:V57)</f>
    </oc>
    <nc r="V56"/>
  </rcc>
  <rcc rId="20152" sId="16">
    <oc r="W56">
      <f>SUM(W57:W57)</f>
    </oc>
    <nc r="W56"/>
  </rcc>
  <rcc rId="20153" sId="16">
    <oc r="X56">
      <f>SUM(X57:X57)</f>
    </oc>
    <nc r="X56"/>
  </rcc>
  <rcc rId="20154" sId="16">
    <oc r="Y56">
      <f>SUM(Y57:Y57)</f>
    </oc>
    <nc r="Y56"/>
  </rcc>
  <rcc rId="20155" sId="16">
    <oc r="Z56">
      <f>SUM(Z57:Z57)</f>
    </oc>
    <nc r="Z56"/>
  </rcc>
  <rcc rId="20156" sId="16">
    <oc r="AA56">
      <f>SUM(AA57:AA57)</f>
    </oc>
    <nc r="AA56"/>
  </rcc>
  <rcc rId="20157" sId="16">
    <oc r="AB56">
      <f>SUM(AB57:AB57)</f>
    </oc>
    <nc r="AB56"/>
  </rcc>
  <rcc rId="20158" sId="16">
    <oc r="AC56">
      <f>SUM(AC57:AC57)</f>
    </oc>
    <nc r="AC56"/>
  </rcc>
  <rcc rId="20159" sId="16">
    <oc r="AD56">
      <f>SUM(AD57:AD57)</f>
    </oc>
    <nc r="AD56"/>
  </rcc>
  <rcc rId="20160" sId="16">
    <oc r="AE56">
      <f>SUM(AE57:AE57)</f>
    </oc>
    <nc r="AE56"/>
  </rcc>
  <rcc rId="20161" sId="16">
    <oc r="AF56">
      <f>SUM(AF57:AF57)</f>
    </oc>
    <nc r="AF56"/>
  </rcc>
  <rcc rId="20162" sId="16">
    <oc r="AG56">
      <f>SUM(AG57:AG57)</f>
    </oc>
    <nc r="AG56"/>
  </rcc>
  <rcc rId="20163" sId="16">
    <oc r="AH56" t="inlineStr">
      <is>
        <t xml:space="preserve">Экономия сложилась в сумме  905,26  тыс.руб.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
</t>
      </is>
    </oc>
    <nc r="AH56"/>
  </rcc>
  <rcc rId="20164" sId="16">
    <oc r="C57" t="inlineStr">
      <is>
        <t>бюджет города Когалыма</t>
      </is>
    </oc>
    <nc r="C57"/>
  </rcc>
  <rcc rId="20165" sId="16">
    <oc r="D57">
      <f>SUM(J57,L57,N57,P57,R57,T57,V57,X57,Z57,AB57,AD57,AF57)</f>
    </oc>
    <nc r="D57"/>
  </rcc>
  <rcc rId="20166" sId="16">
    <oc r="E57">
      <f>J57+L57+N57+P57</f>
    </oc>
    <nc r="E57"/>
  </rcc>
  <rcc rId="20167" sId="16">
    <oc r="F57">
      <f>G57</f>
    </oc>
    <nc r="F57"/>
  </rcc>
  <rcc rId="20168" sId="16">
    <oc r="G57">
      <f>SUM(K57,M57,O57,Q57,S57,U57,W57,Y57,AA57,AC57,AE57,AG57)</f>
    </oc>
    <nc r="G57"/>
  </rcc>
  <rcc rId="20169" sId="16">
    <oc r="H57">
      <f>IFERROR(G57/D57*100,0)</f>
    </oc>
    <nc r="H57"/>
  </rcc>
  <rcc rId="20170" sId="16">
    <oc r="I57">
      <f>IFERROR(G57/E57*100,0)</f>
    </oc>
    <nc r="I57"/>
  </rcc>
  <rcc rId="20171" sId="16" numFmtId="4">
    <oc r="J57">
      <v>791.31200000000001</v>
    </oc>
    <nc r="J57"/>
  </rcc>
  <rcc rId="20172" sId="16" numFmtId="4">
    <oc r="K57">
      <v>293.041</v>
    </oc>
    <nc r="K57"/>
  </rcc>
  <rcc rId="20173" sId="16" numFmtId="4">
    <oc r="L57">
      <v>467.18099999999998</v>
    </oc>
    <nc r="L57"/>
  </rcc>
  <rcc rId="20174" sId="16" numFmtId="4">
    <oc r="M57">
      <v>416.40300000000002</v>
    </oc>
    <nc r="M57"/>
  </rcc>
  <rcc rId="20175" sId="16" numFmtId="4">
    <oc r="N57">
      <v>313.41399999999999</v>
    </oc>
    <nc r="N57"/>
  </rcc>
  <rcc rId="20176" sId="16" numFmtId="4">
    <oc r="O57">
      <v>306.27699999999999</v>
    </oc>
    <nc r="O57"/>
  </rcc>
  <rcc rId="20177" sId="16" numFmtId="4">
    <oc r="P57">
      <v>669.47400000000005</v>
    </oc>
    <nc r="P57"/>
  </rcc>
  <rcc rId="20178" sId="16" numFmtId="4">
    <oc r="Q57">
      <v>320.39699999999999</v>
    </oc>
    <nc r="Q57"/>
  </rcc>
  <rcc rId="20179" sId="16" numFmtId="4">
    <oc r="R57">
      <v>455.84399999999999</v>
    </oc>
    <nc r="R57"/>
  </rcc>
  <rcc rId="20180" sId="16" numFmtId="4">
    <oc r="S57">
      <v>0</v>
    </oc>
    <nc r="S57"/>
  </rcc>
  <rcc rId="20181" sId="16" numFmtId="4">
    <oc r="T57">
      <v>313.41399999999999</v>
    </oc>
    <nc r="T57"/>
  </rcc>
  <rcc rId="20182" sId="16" numFmtId="4">
    <oc r="U57">
      <v>0</v>
    </oc>
    <nc r="U57"/>
  </rcc>
  <rcc rId="20183" sId="16" numFmtId="4">
    <oc r="V57">
      <v>567.45399999999995</v>
    </oc>
    <nc r="V57"/>
  </rcc>
  <rcc rId="20184" sId="16" numFmtId="4">
    <oc r="W57">
      <v>0</v>
    </oc>
    <nc r="W57"/>
  </rcc>
  <rcc rId="20185" sId="16" numFmtId="4">
    <oc r="X57">
      <v>425.03399999999999</v>
    </oc>
    <nc r="X57"/>
  </rcc>
  <rcc rId="20186" sId="16" numFmtId="4">
    <oc r="Y57">
      <v>0</v>
    </oc>
    <nc r="Y57"/>
  </rcc>
  <rcc rId="20187" sId="16" numFmtId="4">
    <oc r="Z57">
      <v>313.41399999999999</v>
    </oc>
    <nc r="Z57"/>
  </rcc>
  <rcc rId="20188" sId="16" numFmtId="4">
    <oc r="AA57">
      <v>0</v>
    </oc>
    <nc r="AA57"/>
  </rcc>
  <rcc rId="20189" sId="16" numFmtId="4">
    <oc r="AB57">
      <v>363.41399999999999</v>
    </oc>
    <nc r="AB57"/>
  </rcc>
  <rcc rId="20190" sId="16" numFmtId="4">
    <oc r="AC57">
      <v>0</v>
    </oc>
    <nc r="AC57"/>
  </rcc>
  <rcc rId="20191" sId="16" numFmtId="4">
    <oc r="AD57">
      <v>363.41399999999999</v>
    </oc>
    <nc r="AD57"/>
  </rcc>
  <rcc rId="20192" sId="16" numFmtId="4">
    <oc r="AE57">
      <v>0</v>
    </oc>
    <nc r="AE57"/>
  </rcc>
  <rcc rId="20193" sId="16" numFmtId="4">
    <oc r="AF57">
      <v>393.13099999999997</v>
    </oc>
    <nc r="AF57"/>
  </rcc>
  <rcc rId="20194" sId="16" numFmtId="4">
    <oc r="AG57">
      <v>0</v>
    </oc>
    <nc r="AG57"/>
  </rcc>
  <rcc rId="20195" sId="16">
    <oc r="B58" t="inlineStr">
      <is>
        <t xml:space="preserve">2 Обеспечено функционирование сектора пресс-службы </t>
      </is>
    </oc>
    <nc r="B58"/>
  </rcc>
  <rcc rId="20196" sId="16">
    <oc r="C58" t="inlineStr">
      <is>
        <t>Всего</t>
      </is>
    </oc>
    <nc r="C58"/>
  </rcc>
  <rcc rId="20197" sId="16">
    <oc r="D58">
      <f>D59</f>
    </oc>
    <nc r="D58"/>
  </rcc>
  <rcc rId="20198" sId="16">
    <oc r="E58">
      <f>E59</f>
    </oc>
    <nc r="E58"/>
  </rcc>
  <rcc rId="20199" sId="16">
    <oc r="F58">
      <f>F59</f>
    </oc>
    <nc r="F58"/>
  </rcc>
  <rcc rId="20200" sId="16">
    <oc r="G58">
      <f>G59</f>
    </oc>
    <nc r="G58"/>
  </rcc>
  <rcc rId="20201" sId="16">
    <oc r="H58">
      <f>IFERROR(G58/D58*100,0)</f>
    </oc>
    <nc r="H58"/>
  </rcc>
  <rcc rId="20202" sId="16">
    <oc r="I58">
      <f>IFERROR(G58/E58*100,0)</f>
    </oc>
    <nc r="I58"/>
  </rcc>
  <rcc rId="20203" sId="16">
    <oc r="J58">
      <f>SUM(J59:J59)</f>
    </oc>
    <nc r="J58"/>
  </rcc>
  <rcc rId="20204" sId="16" numFmtId="4">
    <oc r="K58">
      <v>232.51</v>
    </oc>
    <nc r="K58"/>
  </rcc>
  <rcc rId="20205" sId="16">
    <oc r="L58">
      <f>SUM(L59:L59)</f>
    </oc>
    <nc r="L58"/>
  </rcc>
  <rcc rId="20206" sId="16">
    <oc r="M58">
      <f>SUM(M59:M59)</f>
    </oc>
    <nc r="M58"/>
  </rcc>
  <rcc rId="20207" sId="16">
    <oc r="N58">
      <f>SUM(N59:N59)</f>
    </oc>
    <nc r="N58"/>
  </rcc>
  <rcc rId="20208" sId="16">
    <oc r="O58">
      <f>SUM(O59:O59)</f>
    </oc>
    <nc r="O58"/>
  </rcc>
  <rcc rId="20209" sId="16">
    <oc r="P58">
      <f>SUM(P59:P59)</f>
    </oc>
    <nc r="P58"/>
  </rcc>
  <rcc rId="20210" sId="16">
    <oc r="Q58">
      <f>SUM(Q59:Q59)</f>
    </oc>
    <nc r="Q58"/>
  </rcc>
  <rcc rId="20211" sId="16">
    <oc r="R58">
      <f>SUM(R59:R59)</f>
    </oc>
    <nc r="R58"/>
  </rcc>
  <rcc rId="20212" sId="16">
    <oc r="S58">
      <f>SUM(S59:S59)</f>
    </oc>
    <nc r="S58"/>
  </rcc>
  <rcc rId="20213" sId="16">
    <oc r="T58">
      <f>SUM(T59:T59)</f>
    </oc>
    <nc r="T58"/>
  </rcc>
  <rcc rId="20214" sId="16">
    <oc r="U58">
      <f>SUM(U59:U59)</f>
    </oc>
    <nc r="U58"/>
  </rcc>
  <rcc rId="20215" sId="16">
    <oc r="V58">
      <f>SUM(V59:V59)</f>
    </oc>
    <nc r="V58"/>
  </rcc>
  <rcc rId="20216" sId="16">
    <oc r="W58">
      <f>SUM(W59:W59)</f>
    </oc>
    <nc r="W58"/>
  </rcc>
  <rcc rId="20217" sId="16">
    <oc r="X58">
      <f>SUM(X59:X59)</f>
    </oc>
    <nc r="X58"/>
  </rcc>
  <rcc rId="20218" sId="16">
    <oc r="Y58">
      <f>SUM(Y59:Y59)</f>
    </oc>
    <nc r="Y58"/>
  </rcc>
  <rcc rId="20219" sId="16">
    <oc r="Z58">
      <f>SUM(Z59:Z59)</f>
    </oc>
    <nc r="Z58"/>
  </rcc>
  <rcc rId="20220" sId="16">
    <oc r="AA58">
      <f>SUM(AA59:AA59)</f>
    </oc>
    <nc r="AA58"/>
  </rcc>
  <rcc rId="20221" sId="16">
    <oc r="AB58">
      <f>SUM(AB59:AB59)</f>
    </oc>
    <nc r="AB58"/>
  </rcc>
  <rcc rId="20222" sId="16">
    <oc r="AC58">
      <f>SUM(AC59:AC59)</f>
    </oc>
    <nc r="AC58"/>
  </rcc>
  <rcc rId="20223" sId="16">
    <oc r="AD58">
      <f>SUM(AD59:AD59)</f>
    </oc>
    <nc r="AD58"/>
  </rcc>
  <rcc rId="20224" sId="16">
    <oc r="AE58">
      <f>SUM(AE59:AE59)</f>
    </oc>
    <nc r="AE58"/>
  </rcc>
  <rcc rId="20225" sId="16">
    <oc r="AF58">
      <f>SUM(AF59:AF59)</f>
    </oc>
    <nc r="AF58"/>
  </rcc>
  <rcc rId="20226" sId="16">
    <oc r="AG58">
      <f>SUM(AG59:AG59)</f>
    </oc>
    <nc r="AG58"/>
  </rcc>
  <rcc rId="20227" sId="16">
    <oc r="AH58" t="inlineStr">
      <is>
        <t>Экономия в сумме 557,94 тыс.руб. сложилась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t>
      </is>
    </oc>
    <nc r="AH58"/>
  </rcc>
  <rcc rId="20228" sId="16">
    <oc r="C59" t="inlineStr">
      <is>
        <t>бюджет города Когалыма</t>
      </is>
    </oc>
    <nc r="C59"/>
  </rcc>
  <rcc rId="20229" sId="16">
    <oc r="D59">
      <f>SUM(J59,L59,N59,P59,R59,T59,V59,X59,Z59,AB59,AD59,AF59)</f>
    </oc>
    <nc r="D59"/>
  </rcc>
  <rcc rId="20230" sId="16">
    <oc r="E59">
      <f>J59+L59+N59+P59</f>
    </oc>
    <nc r="E59"/>
  </rcc>
  <rcc rId="20231" sId="16">
    <oc r="F59">
      <f>G59</f>
    </oc>
    <nc r="F59"/>
  </rcc>
  <rcc rId="20232" sId="16">
    <oc r="G59">
      <f>SUM(K59,M59,O59,Q59,S59,U59,W59,Y59,AA59,AC59,AE59,AG59)</f>
    </oc>
    <nc r="G59"/>
  </rcc>
  <rcc rId="20233" sId="16">
    <oc r="H59">
      <f>IFERROR(G59/D59*100,0)</f>
    </oc>
    <nc r="H59"/>
  </rcc>
  <rcc rId="20234" sId="16">
    <oc r="I59">
      <f>IFERROR(G59/E59*100,0)</f>
    </oc>
    <nc r="I59"/>
  </rcc>
  <rcc rId="20235" sId="16" numFmtId="4">
    <oc r="J59">
      <v>533.548</v>
    </oc>
    <nc r="J59"/>
  </rcc>
  <rcc rId="20236" sId="16" numFmtId="4">
    <oc r="K59">
      <v>232.51</v>
    </oc>
    <nc r="K59"/>
  </rcc>
  <rcc rId="20237" sId="16" numFmtId="4">
    <oc r="L59">
      <v>315.01400000000001</v>
    </oc>
    <nc r="L59"/>
  </rcc>
  <rcc rId="20238" sId="16" numFmtId="4">
    <oc r="M59">
      <v>249.572</v>
    </oc>
    <nc r="M59"/>
  </rcc>
  <rcc rId="20239" sId="16" numFmtId="4">
    <oc r="N59">
      <v>215.05500000000001</v>
    </oc>
    <nc r="N59"/>
  </rcc>
  <rcc rId="20240" sId="16" numFmtId="4">
    <oc r="O59">
      <v>214.136</v>
    </oc>
    <nc r="O59"/>
  </rcc>
  <rcc rId="20241" sId="16" numFmtId="4">
    <oc r="P59">
      <v>451.37700000000001</v>
    </oc>
    <nc r="P59"/>
  </rcc>
  <rcc rId="20242" sId="16" numFmtId="4">
    <oc r="Q59">
      <v>260.827</v>
    </oc>
    <nc r="Q59"/>
  </rcc>
  <rcc rId="20243" sId="16" numFmtId="4">
    <oc r="R59">
      <v>307.363</v>
    </oc>
    <nc r="R59"/>
  </rcc>
  <rcc rId="20244" sId="16" numFmtId="4">
    <oc r="S59">
      <v>0</v>
    </oc>
    <nc r="S59"/>
  </rcc>
  <rcc rId="20245" sId="16" numFmtId="4">
    <oc r="T59">
      <v>215.05500000000001</v>
    </oc>
    <nc r="T59"/>
  </rcc>
  <rcc rId="20246" sId="16" numFmtId="4">
    <oc r="U59">
      <v>0</v>
    </oc>
    <nc r="U59"/>
  </rcc>
  <rcc rId="20247" sId="16" numFmtId="4">
    <oc r="V59">
      <v>382.60300000000001</v>
    </oc>
    <nc r="V59"/>
  </rcc>
  <rcc rId="20248" sId="16" numFmtId="4">
    <oc r="W59">
      <v>0</v>
    </oc>
    <nc r="W59"/>
  </rcc>
  <rcc rId="20249" sId="16" numFmtId="4">
    <oc r="X59">
      <v>286.59399999999999</v>
    </oc>
    <nc r="X59"/>
  </rcc>
  <rcc rId="20250" sId="16" numFmtId="4">
    <oc r="Y59">
      <v>0</v>
    </oc>
    <nc r="Y59"/>
  </rcc>
  <rcc rId="20251" sId="16" numFmtId="4">
    <oc r="Z59">
      <v>215.05500000000001</v>
    </oc>
    <nc r="Z59"/>
  </rcc>
  <rcc rId="20252" sId="16" numFmtId="4">
    <oc r="AA59">
      <v>0</v>
    </oc>
    <nc r="AA59"/>
  </rcc>
  <rcc rId="20253" sId="16" numFmtId="4">
    <oc r="AB59">
      <v>245.05500000000001</v>
    </oc>
    <nc r="AB59"/>
  </rcc>
  <rcc rId="20254" sId="16" numFmtId="4">
    <oc r="AC59">
      <v>0</v>
    </oc>
    <nc r="AC59"/>
  </rcc>
  <rcc rId="20255" sId="16" numFmtId="4">
    <oc r="AD59">
      <v>245.05500000000001</v>
    </oc>
    <nc r="AD59"/>
  </rcc>
  <rcc rId="20256" sId="16" numFmtId="4">
    <oc r="AE59">
      <v>0</v>
    </oc>
    <nc r="AE59"/>
  </rcc>
  <rcc rId="20257" sId="16" numFmtId="4">
    <oc r="AF59">
      <v>254.125</v>
    </oc>
    <nc r="AF59"/>
  </rcc>
  <rcc rId="20258" sId="16" numFmtId="4">
    <oc r="AG59">
      <v>0</v>
    </oc>
    <nc r="AG59"/>
  </rcc>
  <rcc rId="20259" sId="16">
    <oc r="B60" t="inlineStr">
      <is>
        <t>3 Обеспечено функционирование УВП</t>
      </is>
    </oc>
    <nc r="B60"/>
  </rcc>
  <rcc rId="20260" sId="16">
    <oc r="C60" t="inlineStr">
      <is>
        <t>Всего</t>
      </is>
    </oc>
    <nc r="C60"/>
  </rcc>
  <rcc rId="20261" sId="16">
    <oc r="D60">
      <f>D61</f>
    </oc>
    <nc r="D60"/>
  </rcc>
  <rcc rId="20262" sId="16">
    <oc r="E60">
      <f>E61</f>
    </oc>
    <nc r="E60"/>
  </rcc>
  <rcc rId="20263" sId="16">
    <oc r="F60">
      <f>F61</f>
    </oc>
    <nc r="F60"/>
  </rcc>
  <rcc rId="20264" sId="16">
    <oc r="G60">
      <f>G61</f>
    </oc>
    <nc r="G60"/>
  </rcc>
  <rcc rId="20265" sId="16">
    <oc r="H60">
      <f>IFERROR(G60/D60*100,0)</f>
    </oc>
    <nc r="H60"/>
  </rcc>
  <rcc rId="20266" sId="16">
    <oc r="I60">
      <f>IFERROR(G60/E60*100,0)</f>
    </oc>
    <nc r="I60"/>
  </rcc>
  <rcc rId="20267" sId="16">
    <oc r="J60">
      <f>SUM(J61:J61)</f>
    </oc>
    <nc r="J60"/>
  </rcc>
  <rcc rId="20268" sId="16">
    <oc r="K60">
      <f>SUM(K61:K61)</f>
    </oc>
    <nc r="K60"/>
  </rcc>
  <rcc rId="20269" sId="16">
    <oc r="L60">
      <f>SUM(L61:L61)</f>
    </oc>
    <nc r="L60"/>
  </rcc>
  <rcc rId="20270" sId="16">
    <oc r="M60">
      <f>SUM(M61:M61)</f>
    </oc>
    <nc r="M60"/>
  </rcc>
  <rcc rId="20271" sId="16">
    <oc r="N60">
      <f>SUM(N61:N61)</f>
    </oc>
    <nc r="N60"/>
  </rcc>
  <rcc rId="20272" sId="16" numFmtId="4">
    <oc r="O60">
      <v>1279.2170000000001</v>
    </oc>
    <nc r="O60"/>
  </rcc>
  <rcc rId="20273" sId="16">
    <oc r="P60">
      <f>SUM(P61:P61)</f>
    </oc>
    <nc r="P60"/>
  </rcc>
  <rcc rId="20274" sId="16">
    <oc r="Q60">
      <f>SUM(Q61:Q61)</f>
    </oc>
    <nc r="Q60"/>
  </rcc>
  <rcc rId="20275" sId="16">
    <oc r="R60">
      <f>SUM(R61:R61)</f>
    </oc>
    <nc r="R60"/>
  </rcc>
  <rcc rId="20276" sId="16">
    <oc r="S60">
      <f>SUM(S61:S61)</f>
    </oc>
    <nc r="S60"/>
  </rcc>
  <rcc rId="20277" sId="16">
    <oc r="T60">
      <f>SUM(T61:T61)</f>
    </oc>
    <nc r="T60"/>
  </rcc>
  <rcc rId="20278" sId="16">
    <oc r="U60">
      <f>SUM(U61:U61)</f>
    </oc>
    <nc r="U60"/>
  </rcc>
  <rcc rId="20279" sId="16">
    <oc r="V60">
      <f>SUM(V61:V61)</f>
    </oc>
    <nc r="V60"/>
  </rcc>
  <rcc rId="20280" sId="16">
    <oc r="W60">
      <f>SUM(W61:W61)</f>
    </oc>
    <nc r="W60"/>
  </rcc>
  <rcc rId="20281" sId="16">
    <oc r="X60">
      <f>SUM(X61:X61)</f>
    </oc>
    <nc r="X60"/>
  </rcc>
  <rcc rId="20282" sId="16">
    <oc r="Y60">
      <f>SUM(Y61:Y61)</f>
    </oc>
    <nc r="Y60"/>
  </rcc>
  <rcc rId="20283" sId="16">
    <oc r="Z60">
      <f>SUM(Z61:Z61)</f>
    </oc>
    <nc r="Z60"/>
  </rcc>
  <rcc rId="20284" sId="16">
    <oc r="AA60">
      <f>SUM(AA61:AA61)</f>
    </oc>
    <nc r="AA60"/>
  </rcc>
  <rcc rId="20285" sId="16">
    <oc r="AB60">
      <f>SUM(AB61:AB61)</f>
    </oc>
    <nc r="AB60"/>
  </rcc>
  <rcc rId="20286" sId="16">
    <oc r="AC60">
      <f>SUM(AC61:AC61)</f>
    </oc>
    <nc r="AC60"/>
  </rcc>
  <rcc rId="20287" sId="16">
    <oc r="AD60">
      <f>SUM(AD61:AD61)</f>
    </oc>
    <nc r="AD60"/>
  </rcc>
  <rcc rId="20288" sId="16">
    <oc r="AE60">
      <f>SUM(AE61:AE61)</f>
    </oc>
    <nc r="AE60"/>
  </rcc>
  <rcc rId="20289" sId="16">
    <oc r="AF60">
      <f>SUM(AF61:AF61)</f>
    </oc>
    <nc r="AF60"/>
  </rcc>
  <rcc rId="20290" sId="16">
    <oc r="AG60">
      <f>SUM(AG61:AG61)</f>
    </oc>
    <nc r="AG60"/>
  </rcc>
  <rcc rId="20291" sId="16">
    <oc r="AH60" t="inlineStr">
      <is>
        <t>Экономия в сумме 2491,78 тыс.руб. по заработной плате и начислениям по оплате труда (предоставление листов временной нетрудоспособности, отпусков без сохранения заработной платы, выплаты денежного поощрения по результатам работы за год за фактически отработанное время, оплата досрочно страховых взносов с зарплаты за декабрь 2024г, наличие вакантной ставки)(экономия по заработной плате ввиду наличия вакантной должности , листов нетрудоспособности ).</t>
      </is>
    </oc>
    <nc r="AH60"/>
  </rcc>
  <rcc rId="20292" sId="16">
    <oc r="C61" t="inlineStr">
      <is>
        <t>бюджет города Когалыма</t>
      </is>
    </oc>
    <nc r="C61"/>
  </rcc>
  <rcc rId="20293" sId="16">
    <oc r="D61">
      <f>SUM(J61,L61,N61,P61,R61,T61,V61,X61,Z61,AB61,AD61,AF61)</f>
    </oc>
    <nc r="D61"/>
  </rcc>
  <rcc rId="20294" sId="16">
    <oc r="E61">
      <f>J61+L61+N61+P61</f>
    </oc>
    <nc r="E61"/>
  </rcc>
  <rcc rId="20295" sId="16">
    <oc r="F61">
      <f>G61</f>
    </oc>
    <nc r="F61"/>
  </rcc>
  <rcc rId="20296" sId="16">
    <oc r="G61">
      <f>SUM(K61,M61,O61,Q61,S61,U61,W61,Y61,AA61,AC61,AE61,AG61)</f>
    </oc>
    <nc r="G61"/>
  </rcc>
  <rcc rId="20297" sId="16">
    <oc r="H61">
      <f>IFERROR(G61/D61*100,0)</f>
    </oc>
    <nc r="H61"/>
  </rcc>
  <rcc rId="20298" sId="16">
    <oc r="I61">
      <f>IFERROR(G61/E61*100,0)</f>
    </oc>
    <nc r="I61"/>
  </rcc>
  <rcc rId="20299" sId="16" numFmtId="4">
    <oc r="J61">
      <v>2697.002</v>
    </oc>
    <nc r="J61"/>
  </rcc>
  <rcc rId="20300" sId="16" numFmtId="4">
    <oc r="K61">
      <v>1127.499</v>
    </oc>
    <nc r="K61"/>
  </rcc>
  <rcc rId="20301" sId="16" numFmtId="4">
    <oc r="L61">
      <v>1559.549</v>
    </oc>
    <nc r="L61"/>
  </rcc>
  <rcc rId="20302" sId="16" numFmtId="4">
    <oc r="M61">
      <v>1609.797</v>
    </oc>
    <nc r="M61"/>
  </rcc>
  <rcc rId="20303" sId="16" numFmtId="4">
    <oc r="N61">
      <v>1050.4380000000001</v>
    </oc>
    <nc r="N61"/>
  </rcc>
  <rcc rId="20304" sId="16" numFmtId="4">
    <oc r="O61">
      <v>1279.2170000000001</v>
    </oc>
    <nc r="O61"/>
  </rcc>
  <rcc rId="20305" sId="16" numFmtId="4">
    <oc r="P61">
      <v>2224.4630000000002</v>
    </oc>
    <nc r="P61"/>
  </rcc>
  <rcc rId="20306" sId="16" numFmtId="4">
    <oc r="Q61">
      <v>1023.159</v>
    </oc>
    <nc r="Q61"/>
  </rcc>
  <rcc rId="20307" sId="16" numFmtId="4">
    <oc r="R61">
      <v>1520.164</v>
    </oc>
    <nc r="R61"/>
  </rcc>
  <rcc rId="20308" sId="16" numFmtId="4">
    <oc r="S61">
      <v>0</v>
    </oc>
    <nc r="S61"/>
  </rcc>
  <rcc rId="20309" sId="16" numFmtId="4">
    <oc r="T61">
      <v>917.36300000000006</v>
    </oc>
    <nc r="T61"/>
  </rcc>
  <rcc rId="20310" sId="16" numFmtId="4">
    <oc r="U61">
      <v>0</v>
    </oc>
    <nc r="U61"/>
  </rcc>
  <rcc rId="20311" sId="16" numFmtId="4">
    <oc r="V61">
      <v>1921.021</v>
    </oc>
    <nc r="V61"/>
  </rcc>
  <rcc rId="20312" sId="16" numFmtId="4">
    <oc r="W61">
      <v>0</v>
    </oc>
    <nc r="W61"/>
  </rcc>
  <rcc rId="20313" sId="16" numFmtId="4">
    <oc r="X61">
      <v>1418.588</v>
    </oc>
    <nc r="X61"/>
  </rcc>
  <rcc rId="20314" sId="16" numFmtId="4">
    <oc r="Y61">
      <v>0</v>
    </oc>
    <nc r="Y61"/>
  </rcc>
  <rcc rId="20315" sId="16" numFmtId="4">
    <oc r="Z61">
      <v>1050.4380000000001</v>
    </oc>
    <nc r="Z61"/>
  </rcc>
  <rcc rId="20316" sId="16" numFmtId="4">
    <oc r="AA61">
      <v>0</v>
    </oc>
    <nc r="AA61"/>
  </rcc>
  <rcc rId="20317" sId="16" numFmtId="4">
    <oc r="AB61">
      <v>1215.4380000000001</v>
    </oc>
    <nc r="AB61"/>
  </rcc>
  <rcc rId="20318" sId="16" numFmtId="4">
    <oc r="AC61">
      <v>0</v>
    </oc>
    <nc r="AC61"/>
  </rcc>
  <rcc rId="20319" sId="16" numFmtId="4">
    <oc r="AD61">
      <v>1215.4380000000001</v>
    </oc>
    <nc r="AD61"/>
  </rcc>
  <rcc rId="20320" sId="16" numFmtId="4">
    <oc r="AE61">
      <v>0</v>
    </oc>
    <nc r="AE61"/>
  </rcc>
  <rcc rId="20321" sId="16" numFmtId="4">
    <oc r="AF61">
      <v>1275.2940000000001</v>
    </oc>
    <nc r="AF61"/>
  </rcc>
  <rcc rId="20322" sId="16" numFmtId="4">
    <oc r="AG61">
      <v>0</v>
    </oc>
    <nc r="AG61"/>
  </rcc>
  <rcc rId="20323" sId="17">
    <oc r="C2" t="inlineStr">
      <is>
        <t xml:space="preserve">Отчет о ходе реализации муниципальной программы </t>
      </is>
    </oc>
    <nc r="C2"/>
  </rcc>
  <rcc rId="20324" sId="17">
    <oc r="C3" t="inlineStr">
      <is>
        <t xml:space="preserve"> "Управление муниципальным имуществом города Когалыма" </t>
      </is>
    </oc>
    <nc r="C3"/>
  </rcc>
  <rcc rId="20325" sId="17">
    <oc r="AG3" t="inlineStr">
      <is>
        <t>тыс. рублей</t>
      </is>
    </oc>
    <nc r="AG3"/>
  </rcc>
  <rcc rId="20326" sId="17">
    <oc r="A4" t="inlineStr">
      <is>
        <t>№п/п</t>
      </is>
    </oc>
    <nc r="A4"/>
  </rcc>
  <rcc rId="20327" sId="17">
    <oc r="B4" t="inlineStr">
      <is>
        <t>Наименование направления (подпрограмм), структурных элементов</t>
      </is>
    </oc>
    <nc r="B4"/>
  </rcc>
  <rcc rId="20328" sId="17">
    <oc r="C4" t="inlineStr">
      <is>
        <t>Источники финансирования</t>
      </is>
    </oc>
    <nc r="C4"/>
  </rcc>
  <rcc rId="20329" sId="17">
    <oc r="D4" t="inlineStr">
      <is>
        <t>План на</t>
      </is>
    </oc>
    <nc r="D4"/>
  </rcc>
  <rcc rId="20330" sId="17">
    <oc r="E4" t="inlineStr">
      <is>
        <t>План на</t>
      </is>
    </oc>
    <nc r="E4"/>
  </rcc>
  <rcc rId="20331" sId="17">
    <oc r="F4" t="inlineStr">
      <is>
        <t xml:space="preserve">Профинансировано на </t>
      </is>
    </oc>
    <nc r="F4"/>
  </rcc>
  <rcc rId="20332" sId="17">
    <oc r="G4" t="inlineStr">
      <is>
        <t xml:space="preserve">Кассовый расход на </t>
      </is>
    </oc>
    <nc r="G4"/>
  </rcc>
  <rcc rId="20333" sId="17">
    <oc r="H4" t="inlineStr">
      <is>
        <t>Исполнение, %</t>
      </is>
    </oc>
    <nc r="H4"/>
  </rcc>
  <rcc rId="20334" sId="17">
    <oc r="J4" t="inlineStr">
      <is>
        <t>январь</t>
      </is>
    </oc>
    <nc r="J4"/>
  </rcc>
  <rcc rId="20335" sId="17">
    <oc r="L4" t="inlineStr">
      <is>
        <t>февраль</t>
      </is>
    </oc>
    <nc r="L4"/>
  </rcc>
  <rcc rId="20336" sId="17">
    <oc r="N4" t="inlineStr">
      <is>
        <t>март</t>
      </is>
    </oc>
    <nc r="N4"/>
  </rcc>
  <rcc rId="20337" sId="17">
    <oc r="P4" t="inlineStr">
      <is>
        <t>апрель</t>
      </is>
    </oc>
    <nc r="P4"/>
  </rcc>
  <rcc rId="20338" sId="17">
    <oc r="R4" t="inlineStr">
      <is>
        <t>май</t>
      </is>
    </oc>
    <nc r="R4"/>
  </rcc>
  <rcc rId="20339" sId="17">
    <oc r="T4" t="inlineStr">
      <is>
        <t>июнь</t>
      </is>
    </oc>
    <nc r="T4"/>
  </rcc>
  <rcc rId="20340" sId="17">
    <oc r="V4" t="inlineStr">
      <is>
        <t>июль</t>
      </is>
    </oc>
    <nc r="V4"/>
  </rcc>
  <rcc rId="20341" sId="17">
    <oc r="X4" t="inlineStr">
      <is>
        <t>август</t>
      </is>
    </oc>
    <nc r="X4"/>
  </rcc>
  <rcc rId="20342" sId="17">
    <oc r="Z4" t="inlineStr">
      <is>
        <t>сентябрь</t>
      </is>
    </oc>
    <nc r="Z4"/>
  </rcc>
  <rcc rId="20343" sId="17">
    <oc r="AB4" t="inlineStr">
      <is>
        <t>октябрь</t>
      </is>
    </oc>
    <nc r="AB4"/>
  </rcc>
  <rcc rId="20344" sId="17">
    <oc r="AD4" t="inlineStr">
      <is>
        <t>ноябрь</t>
      </is>
    </oc>
    <nc r="AD4"/>
  </rcc>
  <rcc rId="20345" sId="17">
    <oc r="AF4" t="inlineStr">
      <is>
        <t>декабрь</t>
      </is>
    </oc>
    <nc r="AF4"/>
  </rcc>
  <rcc rId="20346" sId="17">
    <oc r="AH4" t="inlineStr">
      <is>
        <t>Результаты реализации и причины отклонений факта от плана</t>
      </is>
    </oc>
    <nc r="AH4"/>
  </rcc>
  <rcc rId="20347" sId="17">
    <oc r="D6">
      <v>2025</v>
    </oc>
    <nc r="D6"/>
  </rcc>
  <rcc rId="20348" sId="17" numFmtId="19">
    <oc r="E6">
      <v>45717</v>
    </oc>
    <nc r="E6"/>
  </rcc>
  <rcc rId="20349" sId="17" numFmtId="19">
    <oc r="F6">
      <v>45717</v>
    </oc>
    <nc r="F6"/>
  </rcc>
  <rcc rId="20350" sId="17" numFmtId="19">
    <oc r="G6">
      <v>45716</v>
    </oc>
    <nc r="G6"/>
  </rcc>
  <rcc rId="20351" sId="17">
    <oc r="H6" t="inlineStr">
      <is>
        <t>к плану на год</t>
      </is>
    </oc>
    <nc r="H6"/>
  </rcc>
  <rcc rId="20352" sId="17">
    <oc r="I6" t="inlineStr">
      <is>
        <t>к плану на отчетную дату</t>
      </is>
    </oc>
    <nc r="I6"/>
  </rcc>
  <rcc rId="20353" sId="17">
    <oc r="J6" t="inlineStr">
      <is>
        <t xml:space="preserve">план </t>
      </is>
    </oc>
    <nc r="J6"/>
  </rcc>
  <rcc rId="20354" sId="17">
    <oc r="K6" t="inlineStr">
      <is>
        <t>кассовый расход</t>
      </is>
    </oc>
    <nc r="K6"/>
  </rcc>
  <rcc rId="20355" sId="17">
    <oc r="L6" t="inlineStr">
      <is>
        <t xml:space="preserve">план </t>
      </is>
    </oc>
    <nc r="L6"/>
  </rcc>
  <rcc rId="20356" sId="17">
    <oc r="M6" t="inlineStr">
      <is>
        <t>кассовый расход</t>
      </is>
    </oc>
    <nc r="M6"/>
  </rcc>
  <rcc rId="20357" sId="17">
    <oc r="N6" t="inlineStr">
      <is>
        <t xml:space="preserve">план </t>
      </is>
    </oc>
    <nc r="N6"/>
  </rcc>
  <rcc rId="20358" sId="17">
    <oc r="O6" t="inlineStr">
      <is>
        <t>кассовый расход</t>
      </is>
    </oc>
    <nc r="O6"/>
  </rcc>
  <rcc rId="20359" sId="17">
    <oc r="P6" t="inlineStr">
      <is>
        <t xml:space="preserve">план </t>
      </is>
    </oc>
    <nc r="P6"/>
  </rcc>
  <rcc rId="20360" sId="17">
    <oc r="Q6" t="inlineStr">
      <is>
        <t>кассовый расход</t>
      </is>
    </oc>
    <nc r="Q6"/>
  </rcc>
  <rcc rId="20361" sId="17">
    <oc r="R6" t="inlineStr">
      <is>
        <t xml:space="preserve">план </t>
      </is>
    </oc>
    <nc r="R6"/>
  </rcc>
  <rcc rId="20362" sId="17">
    <oc r="S6" t="inlineStr">
      <is>
        <t>кассовый расход</t>
      </is>
    </oc>
    <nc r="S6"/>
  </rcc>
  <rcc rId="20363" sId="17">
    <oc r="T6" t="inlineStr">
      <is>
        <t xml:space="preserve">план </t>
      </is>
    </oc>
    <nc r="T6"/>
  </rcc>
  <rcc rId="20364" sId="17">
    <oc r="U6" t="inlineStr">
      <is>
        <t>кассовый расход</t>
      </is>
    </oc>
    <nc r="U6"/>
  </rcc>
  <rcc rId="20365" sId="17">
    <oc r="V6" t="inlineStr">
      <is>
        <t xml:space="preserve">план </t>
      </is>
    </oc>
    <nc r="V6"/>
  </rcc>
  <rcc rId="20366" sId="17">
    <oc r="W6" t="inlineStr">
      <is>
        <t>кассовый расход</t>
      </is>
    </oc>
    <nc r="W6"/>
  </rcc>
  <rcc rId="20367" sId="17">
    <oc r="X6" t="inlineStr">
      <is>
        <t xml:space="preserve">план </t>
      </is>
    </oc>
    <nc r="X6"/>
  </rcc>
  <rcc rId="20368" sId="17">
    <oc r="Y6" t="inlineStr">
      <is>
        <t>кассовый расход</t>
      </is>
    </oc>
    <nc r="Y6"/>
  </rcc>
  <rcc rId="20369" sId="17">
    <oc r="Z6" t="inlineStr">
      <is>
        <t xml:space="preserve">план </t>
      </is>
    </oc>
    <nc r="Z6"/>
  </rcc>
  <rcc rId="20370" sId="17">
    <oc r="AA6" t="inlineStr">
      <is>
        <t>кассовый расход</t>
      </is>
    </oc>
    <nc r="AA6"/>
  </rcc>
  <rcc rId="20371" sId="17">
    <oc r="AB6" t="inlineStr">
      <is>
        <t xml:space="preserve">план </t>
      </is>
    </oc>
    <nc r="AB6"/>
  </rcc>
  <rcc rId="20372" sId="17">
    <oc r="AC6" t="inlineStr">
      <is>
        <t>кассовый расход</t>
      </is>
    </oc>
    <nc r="AC6"/>
  </rcc>
  <rcc rId="20373" sId="17">
    <oc r="AD6" t="inlineStr">
      <is>
        <t xml:space="preserve">план </t>
      </is>
    </oc>
    <nc r="AD6"/>
  </rcc>
  <rcc rId="20374" sId="17">
    <oc r="AE6" t="inlineStr">
      <is>
        <t>кассовый расход</t>
      </is>
    </oc>
    <nc r="AE6"/>
  </rcc>
  <rcc rId="20375" sId="17">
    <oc r="AF6" t="inlineStr">
      <is>
        <t xml:space="preserve">план </t>
      </is>
    </oc>
    <nc r="AF6"/>
  </rcc>
  <rcc rId="20376" sId="17">
    <oc r="AG6" t="inlineStr">
      <is>
        <t>кассовый расход</t>
      </is>
    </oc>
    <nc r="AG6"/>
  </rcc>
  <rcc rId="20377" sId="17" numFmtId="4">
    <oc r="A7">
      <v>1</v>
    </oc>
    <nc r="A7"/>
  </rcc>
  <rcc rId="20378" sId="17" numFmtId="4">
    <oc r="B7">
      <v>2</v>
    </oc>
    <nc r="B7"/>
  </rcc>
  <rcc rId="20379" sId="17" numFmtId="4">
    <oc r="C7">
      <v>3</v>
    </oc>
    <nc r="C7"/>
  </rcc>
  <rcc rId="20380" sId="17" numFmtId="4">
    <oc r="D7">
      <v>4</v>
    </oc>
    <nc r="D7"/>
  </rcc>
  <rcc rId="20381" sId="17" numFmtId="4">
    <oc r="E7">
      <v>5</v>
    </oc>
    <nc r="E7"/>
  </rcc>
  <rcc rId="20382" sId="17" numFmtId="4">
    <oc r="F7">
      <v>6</v>
    </oc>
    <nc r="F7"/>
  </rcc>
  <rcc rId="20383" sId="17" numFmtId="4">
    <oc r="G7">
      <v>7</v>
    </oc>
    <nc r="G7"/>
  </rcc>
  <rcc rId="20384" sId="17" numFmtId="4">
    <oc r="H7">
      <v>8</v>
    </oc>
    <nc r="H7"/>
  </rcc>
  <rcc rId="20385" sId="17" numFmtId="4">
    <oc r="I7">
      <v>9</v>
    </oc>
    <nc r="I7"/>
  </rcc>
  <rcc rId="20386" sId="17" numFmtId="4">
    <oc r="J7">
      <v>10</v>
    </oc>
    <nc r="J7"/>
  </rcc>
  <rcc rId="20387" sId="17" numFmtId="4">
    <oc r="K7">
      <v>11</v>
    </oc>
    <nc r="K7"/>
  </rcc>
  <rcc rId="20388" sId="17" numFmtId="4">
    <oc r="L7">
      <v>12</v>
    </oc>
    <nc r="L7"/>
  </rcc>
  <rcc rId="20389" sId="17" numFmtId="4">
    <oc r="M7">
      <v>13</v>
    </oc>
    <nc r="M7"/>
  </rcc>
  <rcc rId="20390" sId="17" numFmtId="4">
    <oc r="N7">
      <v>14</v>
    </oc>
    <nc r="N7"/>
  </rcc>
  <rcc rId="20391" sId="17" numFmtId="4">
    <oc r="O7">
      <v>15</v>
    </oc>
    <nc r="O7"/>
  </rcc>
  <rcc rId="20392" sId="17" numFmtId="4">
    <oc r="P7">
      <v>16</v>
    </oc>
    <nc r="P7"/>
  </rcc>
  <rcc rId="20393" sId="17" numFmtId="4">
    <oc r="Q7">
      <v>17</v>
    </oc>
    <nc r="Q7"/>
  </rcc>
  <rcc rId="20394" sId="17" numFmtId="4">
    <oc r="R7">
      <v>18</v>
    </oc>
    <nc r="R7"/>
  </rcc>
  <rcc rId="20395" sId="17" numFmtId="4">
    <oc r="S7">
      <v>19</v>
    </oc>
    <nc r="S7"/>
  </rcc>
  <rcc rId="20396" sId="17" numFmtId="4">
    <oc r="T7">
      <v>20</v>
    </oc>
    <nc r="T7"/>
  </rcc>
  <rcc rId="20397" sId="17" numFmtId="4">
    <oc r="U7">
      <v>21</v>
    </oc>
    <nc r="U7"/>
  </rcc>
  <rcc rId="20398" sId="17" numFmtId="4">
    <oc r="V7">
      <v>22</v>
    </oc>
    <nc r="V7"/>
  </rcc>
  <rcc rId="20399" sId="17" numFmtId="4">
    <oc r="W7">
      <v>23</v>
    </oc>
    <nc r="W7"/>
  </rcc>
  <rcc rId="20400" sId="17" numFmtId="4">
    <oc r="X7">
      <v>24</v>
    </oc>
    <nc r="X7"/>
  </rcc>
  <rcc rId="20401" sId="17" numFmtId="4">
    <oc r="Y7">
      <v>25</v>
    </oc>
    <nc r="Y7"/>
  </rcc>
  <rcc rId="20402" sId="17" numFmtId="4">
    <oc r="Z7">
      <v>26</v>
    </oc>
    <nc r="Z7"/>
  </rcc>
  <rcc rId="20403" sId="17" numFmtId="4">
    <oc r="AA7">
      <v>27</v>
    </oc>
    <nc r="AA7"/>
  </rcc>
  <rcc rId="20404" sId="17" numFmtId="4">
    <oc r="AB7">
      <v>28</v>
    </oc>
    <nc r="AB7"/>
  </rcc>
  <rcc rId="20405" sId="17" numFmtId="4">
    <oc r="AC7">
      <v>29</v>
    </oc>
    <nc r="AC7"/>
  </rcc>
  <rcc rId="20406" sId="17" numFmtId="4">
    <oc r="AD7">
      <v>30</v>
    </oc>
    <nc r="AD7"/>
  </rcc>
  <rcc rId="20407" sId="17" numFmtId="4">
    <oc r="AE7">
      <v>31</v>
    </oc>
    <nc r="AE7"/>
  </rcc>
  <rcc rId="20408" sId="17" numFmtId="4">
    <oc r="AF7">
      <v>32</v>
    </oc>
    <nc r="AF7"/>
  </rcc>
  <rcc rId="20409" sId="17" numFmtId="4">
    <oc r="AG7">
      <v>33</v>
    </oc>
    <nc r="AG7"/>
  </rcc>
  <rcc rId="20410" sId="17" numFmtId="4">
    <oc r="AH7">
      <v>34</v>
    </oc>
    <nc r="AH7"/>
  </rcc>
  <rcc rId="20411" sId="17">
    <oc r="B8" t="inlineStr">
      <is>
        <t>Всего по муниципальной программе</t>
      </is>
    </oc>
    <nc r="B8"/>
  </rcc>
  <rcc rId="20412" sId="17">
    <oc r="C8" t="inlineStr">
      <is>
        <t>Всего</t>
      </is>
    </oc>
    <nc r="C8"/>
  </rcc>
  <rcc rId="20413" sId="17">
    <oc r="D8">
      <f>SUM(J8,L8,N8,P8,R8,T8,V8,X8,Z8,AB8,AD8,AF8)</f>
    </oc>
    <nc r="D8"/>
  </rcc>
  <rcc rId="20414" sId="17">
    <oc r="E8">
      <f>E9+E10</f>
    </oc>
    <nc r="E8"/>
  </rcc>
  <rcc rId="20415" sId="17">
    <oc r="F8">
      <f>F9+F10</f>
    </oc>
    <nc r="F8"/>
  </rcc>
  <rcc rId="20416" sId="17">
    <oc r="G8">
      <f>G9+G10</f>
    </oc>
    <nc r="G8"/>
  </rcc>
  <rcc rId="20417" sId="17">
    <oc r="H8">
      <f>IFERROR(G8/D8*100,0)</f>
    </oc>
    <nc r="H8"/>
  </rcc>
  <rcc rId="20418" sId="17">
    <oc r="I8">
      <f>IFERROR(G8/E8*100,0)</f>
    </oc>
    <nc r="I8"/>
  </rcc>
  <rcc rId="20419" sId="17">
    <oc r="J8">
      <f>J9+J10</f>
    </oc>
    <nc r="J8"/>
  </rcc>
  <rcc rId="20420" sId="17">
    <oc r="K8">
      <f>K9+K10</f>
    </oc>
    <nc r="K8"/>
  </rcc>
  <rcc rId="20421" sId="17">
    <oc r="L8">
      <f>L9+L10</f>
    </oc>
    <nc r="L8"/>
  </rcc>
  <rcc rId="20422" sId="17">
    <oc r="M8">
      <f>M9+M10</f>
    </oc>
    <nc r="M8"/>
  </rcc>
  <rcc rId="20423" sId="17">
    <oc r="N8">
      <f>N9+N10</f>
    </oc>
    <nc r="N8"/>
  </rcc>
  <rcc rId="20424" sId="17">
    <oc r="O8">
      <f>O9+O10</f>
    </oc>
    <nc r="O8"/>
  </rcc>
  <rcc rId="20425" sId="17">
    <oc r="P8">
      <f>P9+P10</f>
    </oc>
    <nc r="P8"/>
  </rcc>
  <rcc rId="20426" sId="17">
    <oc r="Q8">
      <f>Q9+Q10</f>
    </oc>
    <nc r="Q8"/>
  </rcc>
  <rcc rId="20427" sId="17">
    <oc r="R8">
      <f>R9+R10</f>
    </oc>
    <nc r="R8"/>
  </rcc>
  <rcc rId="20428" sId="17">
    <oc r="S8">
      <f>S9+S10</f>
    </oc>
    <nc r="S8"/>
  </rcc>
  <rcc rId="20429" sId="17">
    <oc r="T8">
      <f>T9+T10</f>
    </oc>
    <nc r="T8"/>
  </rcc>
  <rcc rId="20430" sId="17">
    <oc r="U8">
      <f>U9+U10</f>
    </oc>
    <nc r="U8"/>
  </rcc>
  <rcc rId="20431" sId="17">
    <oc r="V8">
      <f>V9+V10</f>
    </oc>
    <nc r="V8"/>
  </rcc>
  <rcc rId="20432" sId="17">
    <oc r="W8">
      <f>W9+W10</f>
    </oc>
    <nc r="W8"/>
  </rcc>
  <rcc rId="20433" sId="17">
    <oc r="X8">
      <f>X9+X10</f>
    </oc>
    <nc r="X8"/>
  </rcc>
  <rcc rId="20434" sId="17">
    <oc r="Y8">
      <f>Y9+Y10</f>
    </oc>
    <nc r="Y8"/>
  </rcc>
  <rcc rId="20435" sId="17">
    <oc r="Z8">
      <f>Z9+Z10</f>
    </oc>
    <nc r="Z8"/>
  </rcc>
  <rcc rId="20436" sId="17">
    <oc r="AA8">
      <f>AA9+AA10</f>
    </oc>
    <nc r="AA8"/>
  </rcc>
  <rcc rId="20437" sId="17">
    <oc r="AB8">
      <f>AB9+AB10</f>
    </oc>
    <nc r="AB8"/>
  </rcc>
  <rcc rId="20438" sId="17">
    <oc r="AC8">
      <f>AC9+AC10</f>
    </oc>
    <nc r="AC8"/>
  </rcc>
  <rcc rId="20439" sId="17">
    <oc r="AD8">
      <f>AD9+AD10</f>
    </oc>
    <nc r="AD8"/>
  </rcc>
  <rcc rId="20440" sId="17">
    <oc r="AE8">
      <f>AE9+AE10</f>
    </oc>
    <nc r="AE8"/>
  </rcc>
  <rcc rId="20441" sId="17">
    <oc r="AF8">
      <f>AF9+AF10</f>
    </oc>
    <nc r="AF8"/>
  </rcc>
  <rcc rId="20442" sId="17">
    <oc r="AG8">
      <f>AG9+AG10</f>
    </oc>
    <nc r="AG8"/>
  </rcc>
  <rcc rId="20443" sId="17">
    <oc r="C9" t="inlineStr">
      <is>
        <t>бюджет города Когалыма</t>
      </is>
    </oc>
    <nc r="C9"/>
  </rcc>
  <rcc rId="20444" sId="17">
    <oc r="D9">
      <f>SUM(J9,L9,N9,P9,R9,T9,V9,X9,Z9,AB9,AD9,AF9)</f>
    </oc>
    <nc r="D9"/>
  </rcc>
  <rcc rId="20445" sId="17">
    <oc r="E9">
      <f>J9+L9</f>
    </oc>
    <nc r="E9"/>
  </rcc>
  <rcc rId="20446" sId="17">
    <oc r="F9">
      <f>G9</f>
    </oc>
    <nc r="F9"/>
  </rcc>
  <rcc rId="20447" sId="17">
    <oc r="G9">
      <f>G13+G20+G25</f>
    </oc>
    <nc r="G9"/>
  </rcc>
  <rcc rId="20448" sId="17">
    <oc r="H9">
      <f>IFERROR(G9/D9*100,0)</f>
    </oc>
    <nc r="H9"/>
  </rcc>
  <rcc rId="20449" sId="17">
    <oc r="I9">
      <f>IFERROR(G9/E9*100,0)</f>
    </oc>
    <nc r="I9"/>
  </rcc>
  <rcc rId="20450" sId="17">
    <oc r="J9">
      <f>J12+J19+J24</f>
    </oc>
    <nc r="J9"/>
  </rcc>
  <rcc rId="20451" sId="17">
    <oc r="K9">
      <f>K12+K19+K24</f>
    </oc>
    <nc r="K9"/>
  </rcc>
  <rcc rId="20452" sId="17">
    <oc r="L9">
      <f>L12+L19+L24</f>
    </oc>
    <nc r="L9"/>
  </rcc>
  <rcc rId="20453" sId="17">
    <oc r="M9">
      <f>M12+M19+M24</f>
    </oc>
    <nc r="M9"/>
  </rcc>
  <rcc rId="20454" sId="17">
    <oc r="N9">
      <f>N12+N19+N24</f>
    </oc>
    <nc r="N9"/>
  </rcc>
  <rcc rId="20455" sId="17">
    <oc r="O9">
      <f>O12+O19+O24</f>
    </oc>
    <nc r="O9"/>
  </rcc>
  <rcc rId="20456" sId="17">
    <oc r="P9">
      <f>P12+P19+P24</f>
    </oc>
    <nc r="P9"/>
  </rcc>
  <rcc rId="20457" sId="17">
    <oc r="Q9">
      <f>Q12+Q19+Q24</f>
    </oc>
    <nc r="Q9"/>
  </rcc>
  <rcc rId="20458" sId="17">
    <oc r="R9">
      <f>R12+R19+R24</f>
    </oc>
    <nc r="R9"/>
  </rcc>
  <rcc rId="20459" sId="17">
    <oc r="S9">
      <f>S12+S19+S24</f>
    </oc>
    <nc r="S9"/>
  </rcc>
  <rcc rId="20460" sId="17">
    <oc r="T9">
      <f>T12+T19+T24</f>
    </oc>
    <nc r="T9"/>
  </rcc>
  <rcc rId="20461" sId="17">
    <oc r="U9">
      <f>U12+U19+U24</f>
    </oc>
    <nc r="U9"/>
  </rcc>
  <rcc rId="20462" sId="17">
    <oc r="V9">
      <f>V12+V19+V24</f>
    </oc>
    <nc r="V9"/>
  </rcc>
  <rcc rId="20463" sId="17">
    <oc r="W9">
      <f>W12+W19+W24</f>
    </oc>
    <nc r="W9"/>
  </rcc>
  <rcc rId="20464" sId="17">
    <oc r="X9">
      <f>X12+X19+X24</f>
    </oc>
    <nc r="X9"/>
  </rcc>
  <rcc rId="20465" sId="17">
    <oc r="Y9">
      <f>Y12+Y19+Y24</f>
    </oc>
    <nc r="Y9"/>
  </rcc>
  <rcc rId="20466" sId="17">
    <oc r="Z9">
      <f>Z12+Z19+Z24</f>
    </oc>
    <nc r="Z9"/>
  </rcc>
  <rcc rId="20467" sId="17">
    <oc r="AA9">
      <f>AA12+AA19+AA24</f>
    </oc>
    <nc r="AA9"/>
  </rcc>
  <rcc rId="20468" sId="17">
    <oc r="AB9">
      <f>AB12+AB19+AB24</f>
    </oc>
    <nc r="AB9"/>
  </rcc>
  <rcc rId="20469" sId="17">
    <oc r="AC9">
      <f>AC12+AC19+AC24</f>
    </oc>
    <nc r="AC9"/>
  </rcc>
  <rcc rId="20470" sId="17">
    <oc r="AD9">
      <f>AD13+AD19+AD24</f>
    </oc>
    <nc r="AD9"/>
  </rcc>
  <rcc rId="20471" sId="17">
    <oc r="AE9">
      <f>AE12+AE19+AE24</f>
    </oc>
    <nc r="AE9"/>
  </rcc>
  <rcc rId="20472" sId="17">
    <oc r="AF9">
      <f>AF13+AF19+AF24</f>
    </oc>
    <nc r="AF9"/>
  </rcc>
  <rcc rId="20473" sId="17">
    <oc r="AG9">
      <f>AG12+AG19+AG24</f>
    </oc>
    <nc r="AG9"/>
  </rcc>
  <rcc rId="20474" sId="17">
    <oc r="C10" t="inlineStr">
      <is>
        <t>внебюджетные источники</t>
      </is>
    </oc>
    <nc r="C10"/>
  </rcc>
  <rcc rId="20475" sId="17">
    <oc r="D10">
      <f>SUM(J10,L10,N10,P10,R10,T10,V10,X10,Z10,AB10,AD10,AF10)</f>
    </oc>
    <nc r="D10"/>
  </rcc>
  <rcc rId="20476" sId="17">
    <oc r="E10">
      <f>J10+L10</f>
    </oc>
    <nc r="E10"/>
  </rcc>
  <rcc rId="20477" sId="17">
    <oc r="F10">
      <f>G10</f>
    </oc>
    <nc r="F10"/>
  </rcc>
  <rcc rId="20478" sId="17">
    <oc r="G10">
      <f>SUM(K10,M10,O10,Q10,S10,U10,W10,Y10,AA10,AC10,AE10,AG10)</f>
    </oc>
    <nc r="G10"/>
  </rcc>
  <rcc rId="20479" sId="17">
    <oc r="H10">
      <f>IFERROR(G10/D10*100,0)</f>
    </oc>
    <nc r="H10"/>
  </rcc>
  <rcc rId="20480" sId="17">
    <oc r="I10">
      <f>IFERROR(G10/E10*100,0)</f>
    </oc>
    <nc r="I10"/>
  </rcc>
  <rcc rId="20481" sId="17">
    <oc r="J10">
      <f>J17</f>
    </oc>
    <nc r="J10"/>
  </rcc>
  <rcc rId="20482" sId="17">
    <oc r="K10">
      <f>K17</f>
    </oc>
    <nc r="K10"/>
  </rcc>
  <rcc rId="20483" sId="17">
    <oc r="L10">
      <f>L17</f>
    </oc>
    <nc r="L10"/>
  </rcc>
  <rcc rId="20484" sId="17">
    <oc r="M10">
      <f>M17</f>
    </oc>
    <nc r="M10"/>
  </rcc>
  <rcc rId="20485" sId="17">
    <oc r="N10">
      <f>N17</f>
    </oc>
    <nc r="N10"/>
  </rcc>
  <rcc rId="20486" sId="17">
    <oc r="O10">
      <f>O17</f>
    </oc>
    <nc r="O10"/>
  </rcc>
  <rcc rId="20487" sId="17">
    <oc r="P10">
      <f>P17</f>
    </oc>
    <nc r="P10"/>
  </rcc>
  <rcc rId="20488" sId="17">
    <oc r="Q10">
      <f>Q17</f>
    </oc>
    <nc r="Q10"/>
  </rcc>
  <rcc rId="20489" sId="17">
    <oc r="R10">
      <f>R17</f>
    </oc>
    <nc r="R10"/>
  </rcc>
  <rcc rId="20490" sId="17">
    <oc r="S10">
      <f>S17</f>
    </oc>
    <nc r="S10"/>
  </rcc>
  <rcc rId="20491" sId="17">
    <oc r="T10">
      <f>T17</f>
    </oc>
    <nc r="T10"/>
  </rcc>
  <rcc rId="20492" sId="17">
    <oc r="U10">
      <f>U17</f>
    </oc>
    <nc r="U10"/>
  </rcc>
  <rcc rId="20493" sId="17">
    <oc r="V10">
      <f>V17</f>
    </oc>
    <nc r="V10"/>
  </rcc>
  <rcc rId="20494" sId="17">
    <oc r="W10">
      <f>W17</f>
    </oc>
    <nc r="W10"/>
  </rcc>
  <rcc rId="20495" sId="17">
    <oc r="X10">
      <f>X17</f>
    </oc>
    <nc r="X10"/>
  </rcc>
  <rcc rId="20496" sId="17">
    <oc r="Y10">
      <f>Y17</f>
    </oc>
    <nc r="Y10"/>
  </rcc>
  <rcc rId="20497" sId="17">
    <oc r="Z10">
      <f>Z17</f>
    </oc>
    <nc r="Z10"/>
  </rcc>
  <rcc rId="20498" sId="17">
    <oc r="AA10">
      <f>AA17</f>
    </oc>
    <nc r="AA10"/>
  </rcc>
  <rcc rId="20499" sId="17">
    <oc r="AB10">
      <f>AB17</f>
    </oc>
    <nc r="AB10"/>
  </rcc>
  <rcc rId="20500" sId="17">
    <oc r="AC10">
      <f>AC17</f>
    </oc>
    <nc r="AC10"/>
  </rcc>
  <rcc rId="20501" sId="17">
    <oc r="AD10">
      <f>AD17</f>
    </oc>
    <nc r="AD10"/>
  </rcc>
  <rcc rId="20502" sId="17">
    <oc r="AE10">
      <f>AE17</f>
    </oc>
    <nc r="AE10"/>
  </rcc>
  <rcc rId="20503" sId="17">
    <oc r="AF10">
      <f>AF17</f>
    </oc>
    <nc r="AF10"/>
  </rcc>
  <rcc rId="20504" sId="17">
    <oc r="AG10">
      <f>AG17</f>
    </oc>
    <nc r="AG10"/>
  </rcc>
  <rcc rId="20505" sId="17">
    <oc r="A11" t="inlineStr">
      <is>
        <t>1.</t>
      </is>
    </oc>
    <nc r="A11"/>
  </rcc>
  <rcc rId="20506" sId="17">
    <oc r="B11" t="inlineStr">
      <is>
        <t>Направление (подпрограмма) «Совершенствование системы управления муниципальным имуществом города Когалыма»</t>
      </is>
    </oc>
    <nc r="B11"/>
  </rcc>
  <rcc rId="20507" sId="17">
    <oc r="A12" t="inlineStr">
      <is>
        <t xml:space="preserve"> 1.1</t>
      </is>
    </oc>
    <nc r="A12"/>
  </rcc>
  <rcc rId="20508" sId="17">
    <oc r="B12" t="inlineStr">
      <is>
        <t>Комплекс процессных мероприятий «Организация работы по формированию состава и структуры муниципального имущества города Когалыма», в том числе:</t>
      </is>
    </oc>
    <nc r="B12"/>
  </rcc>
  <rcc rId="20509" sId="17">
    <oc r="C12" t="inlineStr">
      <is>
        <t>Всего</t>
      </is>
    </oc>
    <nc r="C12"/>
  </rcc>
  <rcc rId="20510" sId="17">
    <oc r="D12">
      <f>SUM(J12,L12,N12,P12,R12,T12,V12,X12,Z12,AB12,AD12,AF12)</f>
    </oc>
    <nc r="D12"/>
  </rcc>
  <rcc rId="20511" sId="17">
    <oc r="E12">
      <f>E13</f>
    </oc>
    <nc r="E12"/>
  </rcc>
  <rcc rId="20512" sId="17">
    <oc r="F12">
      <f>F13</f>
    </oc>
    <nc r="F12"/>
  </rcc>
  <rcc rId="20513" sId="17">
    <oc r="G12">
      <f>G13</f>
    </oc>
    <nc r="G12"/>
  </rcc>
  <rcc rId="20514" sId="17">
    <oc r="H12">
      <f>IFERROR(G12/D12*100,0)</f>
    </oc>
    <nc r="H12"/>
  </rcc>
  <rcc rId="20515" sId="17">
    <oc r="I12">
      <f>IFERROR(G12/E12*100,0)</f>
    </oc>
    <nc r="I12"/>
  </rcc>
  <rcc rId="20516" sId="17">
    <oc r="J12">
      <f>J13+J14</f>
    </oc>
    <nc r="J12"/>
  </rcc>
  <rcc rId="20517" sId="17">
    <oc r="K12">
      <f>K13+K14</f>
    </oc>
    <nc r="K12"/>
  </rcc>
  <rcc rId="20518" sId="17">
    <oc r="L12">
      <f>L13+L14</f>
    </oc>
    <nc r="L12"/>
  </rcc>
  <rcc rId="20519" sId="17">
    <oc r="M12">
      <f>M13+M14</f>
    </oc>
    <nc r="M12"/>
  </rcc>
  <rcc rId="20520" sId="17">
    <oc r="N12">
      <f>N13+N14</f>
    </oc>
    <nc r="N12"/>
  </rcc>
  <rcc rId="20521" sId="17">
    <oc r="O12">
      <f>O13+O14</f>
    </oc>
    <nc r="O12"/>
  </rcc>
  <rcc rId="20522" sId="17">
    <oc r="P12">
      <f>P13+P14</f>
    </oc>
    <nc r="P12"/>
  </rcc>
  <rcc rId="20523" sId="17">
    <oc r="Q12">
      <f>Q13+Q14</f>
    </oc>
    <nc r="Q12"/>
  </rcc>
  <rcc rId="20524" sId="17">
    <oc r="R12">
      <f>R13+R14</f>
    </oc>
    <nc r="R12"/>
  </rcc>
  <rcc rId="20525" sId="17">
    <oc r="S12">
      <f>S13+S14</f>
    </oc>
    <nc r="S12"/>
  </rcc>
  <rcc rId="20526" sId="17">
    <oc r="T12">
      <f>T13+T14</f>
    </oc>
    <nc r="T12"/>
  </rcc>
  <rcc rId="20527" sId="17">
    <oc r="U12">
      <f>U13+U14</f>
    </oc>
    <nc r="U12"/>
  </rcc>
  <rcc rId="20528" sId="17">
    <oc r="V12">
      <f>V13+V14</f>
    </oc>
    <nc r="V12"/>
  </rcc>
  <rcc rId="20529" sId="17">
    <oc r="W12">
      <f>W13+W14</f>
    </oc>
    <nc r="W12"/>
  </rcc>
  <rcc rId="20530" sId="17">
    <oc r="X12">
      <f>X13+X14</f>
    </oc>
    <nc r="X12"/>
  </rcc>
  <rcc rId="20531" sId="17">
    <oc r="Y12">
      <f>Y13+Y14</f>
    </oc>
    <nc r="Y12"/>
  </rcc>
  <rcc rId="20532" sId="17">
    <oc r="Z12">
      <f>Z13+Z14</f>
    </oc>
    <nc r="Z12"/>
  </rcc>
  <rcc rId="20533" sId="17">
    <oc r="AA12">
      <f>AA13+AA14</f>
    </oc>
    <nc r="AA12"/>
  </rcc>
  <rcc rId="20534" sId="17">
    <oc r="AB12">
      <f>AB13+AB14</f>
    </oc>
    <nc r="AB12"/>
  </rcc>
  <rcc rId="20535" sId="17">
    <oc r="AC12">
      <f>AC13+AC14</f>
    </oc>
    <nc r="AC12"/>
  </rcc>
  <rcc rId="20536" sId="17">
    <oc r="AD12">
      <f>AD13+AD14</f>
    </oc>
    <nc r="AD12"/>
  </rcc>
  <rcc rId="20537" sId="17">
    <oc r="AE12">
      <f>AE13+AE14</f>
    </oc>
    <nc r="AE12"/>
  </rcc>
  <rcc rId="20538" sId="17">
    <oc r="AF12">
      <f>AF13+AF14</f>
    </oc>
    <nc r="AF12"/>
  </rcc>
  <rcc rId="20539" sId="17">
    <oc r="AG12">
      <f>AG13+AG14</f>
    </oc>
    <nc r="AG12"/>
  </rcc>
  <rcc rId="20540" sId="17">
    <oc r="AH12" t="inlineStr">
      <is>
        <t>1. Контракт № 86 от 28.10.2024 на выполнение работ по капитальному ремонту здания, находящегося в муниципальной собственности: помещений "Административно-бытовой комплекс", расположенного по адресу: город Когалым улица Бакинская, дом 2.
- цена контракта: 21 821,50 тыс.руб (по условиям контракта  выплачен аванс в размере 30%)
- сроки выполнения работ: 31.03.2025 года.
2. Муниципальный контракт № 0187300013724000249 от 02.11.2024 Выполнение работ по капитальному ремонту здания, находящегося в муниципальной собственности: "Административно-бытовой комплекс", расположенного по адресу: город Когалым, улица Бакинская, дом 2;
- цена контракта: 7 484,45 тыс.руб.
- сроки выполнения работ 31.03.2025г.
3. Муниципальный контракт № 0187300013724000286 от13.12.2024 на выполнение работ по капитальному ремонту здания, находящегося в муниципальной собственности: "Административно-бытовой комплекс", расположенного по адресу: город Когалым, улица Бакинская, дом 2;
- цена контракта: 2137,54 тыс.руб.
- сроки выполнения работ 30.04.2025г.
4. Муниципальный контракт № 119/2024 от 13.12.2024 на выполнение работ по капитальному ремонту здания, находящегося в муниципальной собственности: "Административно-бытовой комплекс", расположенного по адресу: город Когалым, улица Бакинская, дом 2;
- цена контракта: 378,01 тыс.руб.
- сроки выполнения работ 31.03.2025г.
Муниципальный контракт № 0187300013724000278 от 26.11.2024 на выполнение работ по ремонту помещений на 3-м этаже в здании, расположенном по адресу: город Когалым, улица Дружбы Народов, дом 41;
- цена контракта: 3 179,08 тыс.руб.
- сроки выподнения работ: 31.03.2025.
1. Муниципальный контракт № 0187300013725000002 от 17.02.2025 на выполнение работ по частичному ремонту кровли здания Администрации города Когалыма, расположенного по адресу: город Когалым, улица Дружбы Народов, дом 7;
- цена контракта: 3 467,41 тыс.руб.;
- сроки выполнения работ: 30.09.2025г.
2. Опубликован электронный аукцион, на выполнение работ по частичному ремонту кровли здания Администрации города Когалыма, расположенного по адресу: город Когалым, улица Дружбы Народов, дом 7 на сумму 7 459,96 тыс.руб.
Дата подведения итогов: 11.03.2025 г.
Опубликован электронный аукцион, на выполнение работ по замене оконных блоков в здании Администрации города Когалыма, расположенном по адресу: город Когалым, улица Дружбы Народов дом 7  на сумму 9 252,26 тыс.руб.
Дата подписания контракта: 03.03.2025 г.
1. Муниципальный контракт №0187300013724000031 от 29.03.2024 на выполнение работ по разработке проектно-сметной документации для выполнения капитального ремонта здания МАУ «Молодёжный комплексный центр «Феникс» в городе Когалыме», расположенного по улице Сибирская, 11:
- цена контракта 2 791,29 тыс.руб.;
- срок завершения работ 29.11.2024 г.;
Опубликован электронный аукцион, на выполнение работ по ремонту жилого помещения, находящегося в муниципальной собственности, расположенном по адресу: город Когалым, проезд Обской, дом 13, квартира 3  на сумму 1 880,22 тыс.руб.
Дата подведения итогов: 13.03.2025 г.
Выделение ПА от 27.02.2025 Приказом  Комитета финансов Администрации города № 18-О.</t>
      </is>
    </oc>
    <nc r="AH12"/>
  </rcc>
  <rcc rId="20541" sId="17">
    <oc r="C13" t="inlineStr">
      <is>
        <t>бюджет города Когалыма</t>
      </is>
    </oc>
    <nc r="C13"/>
  </rcc>
  <rcc rId="20542" sId="17">
    <oc r="D13">
      <f>SUM(J13,L13,N13,P13,R13,T13,V13,X13,Z13,AB13,AD13,AF13)</f>
    </oc>
    <nc r="D13"/>
  </rcc>
  <rcc rId="20543" sId="17">
    <oc r="E13">
      <f>J13</f>
    </oc>
    <nc r="E13"/>
  </rcc>
  <rcc rId="20544" sId="17">
    <oc r="F13">
      <f>G13</f>
    </oc>
    <nc r="F13"/>
  </rcc>
  <rcc rId="20545" sId="17">
    <oc r="G13">
      <f>SUM(K13,M13,O13,Q13,S13,U13,W13,Y13,AA13,AC13,AE13,AG13)</f>
    </oc>
    <nc r="G13"/>
  </rcc>
  <rcc rId="20546" sId="17">
    <oc r="H13">
      <f>IFERROR(G13/D13*100,0)</f>
    </oc>
    <nc r="H13"/>
  </rcc>
  <rcc rId="20547" sId="17">
    <oc r="I13">
      <f>IFERROR(G13/E13*100,0)</f>
    </oc>
    <nc r="I13"/>
  </rcc>
  <rcc rId="20548" sId="17">
    <oc r="J13">
      <f>J16</f>
    </oc>
    <nc r="J13"/>
  </rcc>
  <rcc rId="20549" sId="17">
    <oc r="K13">
      <f>K16</f>
    </oc>
    <nc r="K13"/>
  </rcc>
  <rcc rId="20550" sId="17">
    <oc r="L13">
      <f>L16</f>
    </oc>
    <nc r="L13"/>
  </rcc>
  <rcc rId="20551" sId="17">
    <oc r="M13">
      <f>M16</f>
    </oc>
    <nc r="M13"/>
  </rcc>
  <rcc rId="20552" sId="17">
    <oc r="N13">
      <f>N16</f>
    </oc>
    <nc r="N13"/>
  </rcc>
  <rcc rId="20553" sId="17">
    <oc r="O13">
      <f>O16</f>
    </oc>
    <nc r="O13"/>
  </rcc>
  <rcc rId="20554" sId="17">
    <oc r="P13">
      <f>P16</f>
    </oc>
    <nc r="P13"/>
  </rcc>
  <rcc rId="20555" sId="17">
    <oc r="Q13">
      <f>Q16</f>
    </oc>
    <nc r="Q13"/>
  </rcc>
  <rcc rId="20556" sId="17">
    <oc r="R13">
      <f>R16</f>
    </oc>
    <nc r="R13"/>
  </rcc>
  <rcc rId="20557" sId="17">
    <oc r="S13">
      <f>S16</f>
    </oc>
    <nc r="S13"/>
  </rcc>
  <rcc rId="20558" sId="17">
    <oc r="T13">
      <f>T16</f>
    </oc>
    <nc r="T13"/>
  </rcc>
  <rcc rId="20559" sId="17">
    <oc r="U13">
      <f>U16</f>
    </oc>
    <nc r="U13"/>
  </rcc>
  <rcc rId="20560" sId="17">
    <oc r="V13">
      <f>V16</f>
    </oc>
    <nc r="V13"/>
  </rcc>
  <rcc rId="20561" sId="17">
    <oc r="W13">
      <f>W16</f>
    </oc>
    <nc r="W13"/>
  </rcc>
  <rcc rId="20562" sId="17">
    <oc r="X13">
      <f>X16</f>
    </oc>
    <nc r="X13"/>
  </rcc>
  <rcc rId="20563" sId="17">
    <oc r="Y13">
      <f>Y16</f>
    </oc>
    <nc r="Y13"/>
  </rcc>
  <rcc rId="20564" sId="17">
    <oc r="Z13">
      <f>Z16</f>
    </oc>
    <nc r="Z13"/>
  </rcc>
  <rcc rId="20565" sId="17">
    <oc r="AA13">
      <f>AA16</f>
    </oc>
    <nc r="AA13"/>
  </rcc>
  <rcc rId="20566" sId="17">
    <oc r="AB13">
      <f>AB16</f>
    </oc>
    <nc r="AB13"/>
  </rcc>
  <rcc rId="20567" sId="17">
    <oc r="AC13">
      <f>AC16</f>
    </oc>
    <nc r="AC13"/>
  </rcc>
  <rcc rId="20568" sId="17">
    <oc r="AD13">
      <f>AD16</f>
    </oc>
    <nc r="AD13"/>
  </rcc>
  <rcc rId="20569" sId="17">
    <oc r="AE13">
      <f>AE16</f>
    </oc>
    <nc r="AE13"/>
  </rcc>
  <rcc rId="20570" sId="17">
    <oc r="AF13">
      <f>AF16</f>
    </oc>
    <nc r="AF13"/>
  </rcc>
  <rcc rId="20571" sId="17">
    <oc r="AG13">
      <f>AG16</f>
    </oc>
    <nc r="AG13"/>
  </rcc>
  <rcc rId="20572" sId="17">
    <oc r="C14" t="inlineStr">
      <is>
        <t>внебюджетные источники</t>
      </is>
    </oc>
    <nc r="C14"/>
  </rcc>
  <rcc rId="20573" sId="17">
    <oc r="D14">
      <f>SUM(J14,L14,N14,P14,R14,T14,V14,X14,Z14,AB14,AD14,AF14)</f>
    </oc>
    <nc r="D14"/>
  </rcc>
  <rcc rId="20574" sId="17">
    <oc r="E14">
      <f>J14+L14</f>
    </oc>
    <nc r="E14"/>
  </rcc>
  <rcc rId="20575" sId="17">
    <oc r="F14">
      <f>G14</f>
    </oc>
    <nc r="F14"/>
  </rcc>
  <rcc rId="20576" sId="17">
    <oc r="G14">
      <f>SUM(K14,M14,O14,Q14,S14,U14,W14,Y14,AA14,AC14,AE14,AG14)</f>
    </oc>
    <nc r="G14"/>
  </rcc>
  <rcc rId="20577" sId="17">
    <oc r="H14">
      <f>IFERROR(G14/D14*100,0)</f>
    </oc>
    <nc r="H14"/>
  </rcc>
  <rcc rId="20578" sId="17">
    <oc r="I14">
      <f>IFERROR(G14/E14*100,0)</f>
    </oc>
    <nc r="I14"/>
  </rcc>
  <rcc rId="20579" sId="17">
    <oc r="J14">
      <f>J17</f>
    </oc>
    <nc r="J14"/>
  </rcc>
  <rcc rId="20580" sId="17">
    <oc r="K14">
      <f>K17</f>
    </oc>
    <nc r="K14"/>
  </rcc>
  <rcc rId="20581" sId="17">
    <oc r="L14">
      <f>L17</f>
    </oc>
    <nc r="L14"/>
  </rcc>
  <rcc rId="20582" sId="17">
    <oc r="M14">
      <f>M17</f>
    </oc>
    <nc r="M14"/>
  </rcc>
  <rcc rId="20583" sId="17">
    <oc r="N14">
      <f>N17</f>
    </oc>
    <nc r="N14"/>
  </rcc>
  <rcc rId="20584" sId="17">
    <oc r="O14">
      <f>O17</f>
    </oc>
    <nc r="O14"/>
  </rcc>
  <rcc rId="20585" sId="17">
    <oc r="P14">
      <f>P17</f>
    </oc>
    <nc r="P14"/>
  </rcc>
  <rcc rId="20586" sId="17">
    <oc r="Q14">
      <f>Q17</f>
    </oc>
    <nc r="Q14"/>
  </rcc>
  <rcc rId="20587" sId="17">
    <oc r="R14">
      <f>R17</f>
    </oc>
    <nc r="R14"/>
  </rcc>
  <rcc rId="20588" sId="17">
    <oc r="S14">
      <f>S17</f>
    </oc>
    <nc r="S14"/>
  </rcc>
  <rcc rId="20589" sId="17">
    <oc r="T14">
      <f>T17</f>
    </oc>
    <nc r="T14"/>
  </rcc>
  <rcc rId="20590" sId="17">
    <oc r="U14">
      <f>U17</f>
    </oc>
    <nc r="U14"/>
  </rcc>
  <rcc rId="20591" sId="17">
    <oc r="V14">
      <f>V17</f>
    </oc>
    <nc r="V14"/>
  </rcc>
  <rcc rId="20592" sId="17">
    <oc r="W14">
      <f>W17</f>
    </oc>
    <nc r="W14"/>
  </rcc>
  <rcc rId="20593" sId="17">
    <oc r="X14">
      <f>X17</f>
    </oc>
    <nc r="X14"/>
  </rcc>
  <rcc rId="20594" sId="17">
    <oc r="Y14">
      <f>Y17</f>
    </oc>
    <nc r="Y14"/>
  </rcc>
  <rcc rId="20595" sId="17">
    <oc r="Z14">
      <f>Z17</f>
    </oc>
    <nc r="Z14"/>
  </rcc>
  <rcc rId="20596" sId="17">
    <oc r="AA14">
      <f>AA17</f>
    </oc>
    <nc r="AA14"/>
  </rcc>
  <rcc rId="20597" sId="17">
    <oc r="AB14">
      <f>AB17</f>
    </oc>
    <nc r="AB14"/>
  </rcc>
  <rcc rId="20598" sId="17">
    <oc r="AC14">
      <f>AC17</f>
    </oc>
    <nc r="AC14"/>
  </rcc>
  <rcc rId="20599" sId="17">
    <oc r="AD14">
      <f>AD17</f>
    </oc>
    <nc r="AD14"/>
  </rcc>
  <rcc rId="20600" sId="17">
    <oc r="AE14">
      <f>AE17</f>
    </oc>
    <nc r="AE14"/>
  </rcc>
  <rcc rId="20601" sId="17">
    <oc r="AF14">
      <f>AF17</f>
    </oc>
    <nc r="AF14"/>
  </rcc>
  <rcc rId="20602" sId="17">
    <oc r="AG14">
      <f>AG17</f>
    </oc>
    <nc r="AG14"/>
  </rcc>
  <rcc rId="20603" sId="17">
    <oc r="B15" t="inlineStr">
      <is>
        <t xml:space="preserve"> Мероприятие (результат) «Обеспечено функционирование управления экономики Администрации города
Когалыма»</t>
      </is>
    </oc>
    <nc r="B15"/>
  </rcc>
  <rcc rId="20604" sId="17">
    <oc r="C15" t="inlineStr">
      <is>
        <t>Всего</t>
      </is>
    </oc>
    <nc r="C15"/>
  </rcc>
  <rcc rId="20605" sId="17">
    <oc r="D15">
      <f>SUM(J15,L15,N15,P15,R15,T15,V15,X15,Z15,AB15,AD15,AF15)</f>
    </oc>
    <nc r="D15"/>
  </rcc>
  <rcc rId="20606" sId="17">
    <oc r="E15">
      <f>E16+E17</f>
    </oc>
    <nc r="E15"/>
  </rcc>
  <rcc rId="20607" sId="17">
    <oc r="F15">
      <f>F16+F17</f>
    </oc>
    <nc r="F15"/>
  </rcc>
  <rcc rId="20608" sId="17">
    <oc r="G15">
      <f>G16+G17</f>
    </oc>
    <nc r="G15"/>
  </rcc>
  <rcc rId="20609" sId="17">
    <oc r="H15">
      <f>IFERROR(G15/D15*100,0)</f>
    </oc>
    <nc r="H15"/>
  </rcc>
  <rcc rId="20610" sId="17">
    <oc r="I15">
      <f>IFERROR(G15/E15*100,0)</f>
    </oc>
    <nc r="I15"/>
  </rcc>
  <rcc rId="20611" sId="17">
    <oc r="J15">
      <f>J16+J17</f>
    </oc>
    <nc r="J15"/>
  </rcc>
  <rcc rId="20612" sId="17">
    <oc r="K15">
      <f>K16+K17</f>
    </oc>
    <nc r="K15"/>
  </rcc>
  <rcc rId="20613" sId="17">
    <oc r="L15">
      <f>L16+L17</f>
    </oc>
    <nc r="L15"/>
  </rcc>
  <rcc rId="20614" sId="17">
    <oc r="M15">
      <f>M16+M17</f>
    </oc>
    <nc r="M15"/>
  </rcc>
  <rcc rId="20615" sId="17">
    <oc r="N15">
      <f>N16+N17</f>
    </oc>
    <nc r="N15"/>
  </rcc>
  <rcc rId="20616" sId="17">
    <oc r="O15">
      <f>O16+O17</f>
    </oc>
    <nc r="O15"/>
  </rcc>
  <rcc rId="20617" sId="17">
    <oc r="P15">
      <f>P16+P17</f>
    </oc>
    <nc r="P15"/>
  </rcc>
  <rcc rId="20618" sId="17">
    <oc r="Q15">
      <f>Q16+Q17</f>
    </oc>
    <nc r="Q15"/>
  </rcc>
  <rcc rId="20619" sId="17">
    <oc r="R15">
      <f>R16+R17</f>
    </oc>
    <nc r="R15"/>
  </rcc>
  <rcc rId="20620" sId="17">
    <oc r="S15">
      <f>S16+S17</f>
    </oc>
    <nc r="S15"/>
  </rcc>
  <rcc rId="20621" sId="17">
    <oc r="T15">
      <f>T16+T17</f>
    </oc>
    <nc r="T15"/>
  </rcc>
  <rcc rId="20622" sId="17">
    <oc r="U15">
      <f>U16+U17</f>
    </oc>
    <nc r="U15"/>
  </rcc>
  <rcc rId="20623" sId="17">
    <oc r="V15">
      <f>V16+V17</f>
    </oc>
    <nc r="V15"/>
  </rcc>
  <rcc rId="20624" sId="17">
    <oc r="W15">
      <f>W16+W17</f>
    </oc>
    <nc r="W15"/>
  </rcc>
  <rcc rId="20625" sId="17">
    <oc r="X15">
      <f>X16+X17</f>
    </oc>
    <nc r="X15"/>
  </rcc>
  <rcc rId="20626" sId="17">
    <oc r="Y15">
      <f>Y16+Y17</f>
    </oc>
    <nc r="Y15"/>
  </rcc>
  <rcc rId="20627" sId="17">
    <oc r="Z15">
      <f>Z16+Z17</f>
    </oc>
    <nc r="Z15"/>
  </rcc>
  <rcc rId="20628" sId="17">
    <oc r="AA15">
      <f>AA16+AA17</f>
    </oc>
    <nc r="AA15"/>
  </rcc>
  <rcc rId="20629" sId="17">
    <oc r="AB15">
      <f>AB16+AB17</f>
    </oc>
    <nc r="AB15"/>
  </rcc>
  <rcc rId="20630" sId="17">
    <oc r="AC15">
      <f>AC16+AC17</f>
    </oc>
    <nc r="AC15"/>
  </rcc>
  <rcc rId="20631" sId="17">
    <oc r="AD15">
      <f>AD16+AD17</f>
    </oc>
    <nc r="AD15"/>
  </rcc>
  <rcc rId="20632" sId="17">
    <oc r="AE15">
      <f>AE16+AE17</f>
    </oc>
    <nc r="AE15"/>
  </rcc>
  <rcc rId="20633" sId="17">
    <oc r="AF15">
      <f>AF16+AF17</f>
    </oc>
    <nc r="AF15"/>
  </rcc>
  <rcc rId="20634" sId="17">
    <oc r="AG15">
      <f>AG16+AG17</f>
    </oc>
    <nc r="AG15"/>
  </rcc>
  <rcc rId="20635" sId="17">
    <oc r="C16" t="inlineStr">
      <is>
        <t>бюджет города Когалыма</t>
      </is>
    </oc>
    <nc r="C16"/>
  </rcc>
  <rcc rId="20636" sId="17">
    <oc r="D16">
      <f>SUM(J16,L16,N16,P16,R16,T16,V16,X16,Z16,AB16,AD16,AF16)</f>
    </oc>
    <nc r="D16"/>
  </rcc>
  <rcc rId="20637" sId="17">
    <oc r="E16">
      <f>J16+L16</f>
    </oc>
    <nc r="E16"/>
  </rcc>
  <rcc rId="20638" sId="17">
    <oc r="F16">
      <f>G16</f>
    </oc>
    <nc r="F16"/>
  </rcc>
  <rcc rId="20639" sId="17">
    <oc r="G16">
      <f>SUM(K16,M16,O16,Q16,S16,U16,W16,Y16,AA16,AC16,AE16,AG16)</f>
    </oc>
    <nc r="G16"/>
  </rcc>
  <rcc rId="20640" sId="17">
    <oc r="H16">
      <f>IFERROR(G16/D16*100,0)</f>
    </oc>
    <nc r="H16"/>
  </rcc>
  <rcc rId="20641" sId="17">
    <oc r="I16">
      <f>IFERROR(G16/E16*100,0)</f>
    </oc>
    <nc r="I16"/>
  </rcc>
  <rcc rId="20642" sId="17" numFmtId="4">
    <oc r="J16">
      <v>7639.8942800000004</v>
    </oc>
    <nc r="J16"/>
  </rcc>
  <rcc rId="20643" sId="17" numFmtId="4">
    <oc r="K16">
      <v>2702.3260300000002</v>
    </oc>
    <nc r="K16"/>
  </rcc>
  <rcc rId="20644" sId="17" numFmtId="4">
    <oc r="L16">
      <v>7460.5585199999996</v>
    </oc>
    <nc r="L16"/>
  </rcc>
  <rcc rId="20645" sId="17" numFmtId="4">
    <oc r="M16">
      <v>3148.54765</v>
    </oc>
    <nc r="M16"/>
  </rcc>
  <rcc rId="20646" sId="17" numFmtId="4">
    <oc r="N16">
      <v>2716.1626999999999</v>
    </oc>
    <nc r="N16"/>
  </rcc>
  <rcc rId="20647" sId="17" numFmtId="4">
    <oc r="O16">
      <v>0</v>
    </oc>
    <nc r="O16"/>
  </rcc>
  <rcc rId="20648" sId="17" numFmtId="4">
    <oc r="P16">
      <v>5633.5296600000001</v>
    </oc>
    <nc r="P16"/>
  </rcc>
  <rcc rId="20649" sId="17" numFmtId="4">
    <oc r="Q16">
      <v>0</v>
    </oc>
    <nc r="Q16"/>
  </rcc>
  <rcc rId="20650" sId="17" numFmtId="4">
    <oc r="R16">
      <v>12347.84396</v>
    </oc>
    <nc r="R16"/>
  </rcc>
  <rcc rId="20651" sId="17" numFmtId="4">
    <oc r="S16">
      <v>0</v>
    </oc>
    <nc r="S16"/>
  </rcc>
  <rcc rId="20652" sId="17" numFmtId="4">
    <oc r="T16">
      <v>1894.8565900000001</v>
    </oc>
    <nc r="T16"/>
  </rcc>
  <rcc rId="20653" sId="17" numFmtId="4">
    <oc r="U16">
      <v>0</v>
    </oc>
    <nc r="U16"/>
  </rcc>
  <rcc rId="20654" sId="17" numFmtId="4">
    <oc r="V16">
      <v>4302.2439599999998</v>
    </oc>
    <nc r="V16"/>
  </rcc>
  <rcc rId="20655" sId="17" numFmtId="4">
    <oc r="W16">
      <v>0</v>
    </oc>
    <nc r="W16"/>
  </rcc>
  <rcc rId="20656" sId="17" numFmtId="4">
    <oc r="X16">
      <v>1677.8565799999999</v>
    </oc>
    <nc r="X16"/>
  </rcc>
  <rcc rId="20657" sId="17" numFmtId="4">
    <oc r="Y16">
      <v>0</v>
    </oc>
    <nc r="Y16"/>
  </rcc>
  <rcc rId="20658" sId="17" numFmtId="4">
    <oc r="Z16">
      <v>1900.4566</v>
    </oc>
    <nc r="Z16"/>
  </rcc>
  <rcc rId="20659" sId="17" numFmtId="4">
    <oc r="AA16">
      <v>0</v>
    </oc>
    <nc r="AA16"/>
  </rcc>
  <rcc rId="20660" sId="17" numFmtId="4">
    <oc r="AB16">
      <v>6813.2689600000003</v>
    </oc>
    <nc r="AB16"/>
  </rcc>
  <rcc rId="20661" sId="17" numFmtId="4">
    <oc r="AC16">
      <v>0</v>
    </oc>
    <nc r="AC16"/>
  </rcc>
  <rcc rId="20662" sId="17" numFmtId="4">
    <oc r="AD16">
      <v>24377.98158</v>
    </oc>
    <nc r="AD16"/>
  </rcc>
  <rcc rId="20663" sId="17" numFmtId="4">
    <oc r="AE16">
      <v>0</v>
    </oc>
    <nc r="AE16"/>
  </rcc>
  <rcc rId="20664" sId="17" numFmtId="4">
    <oc r="AF16">
      <v>7317.8395300000002</v>
    </oc>
    <nc r="AF16"/>
  </rcc>
  <rcc rId="20665" sId="17" numFmtId="4">
    <oc r="AG16">
      <v>0</v>
    </oc>
    <nc r="AG16"/>
  </rcc>
  <rcc rId="20666" sId="17">
    <oc r="C17" t="inlineStr">
      <is>
        <t>внебюджетные источники</t>
      </is>
    </oc>
    <nc r="C17"/>
  </rcc>
  <rcc rId="20667" sId="17">
    <oc r="D17">
      <f>SUM(J17,L17,N17,P17,R17,T17,V17,X17,Z17,AB17,AD17,AF17)</f>
    </oc>
    <nc r="D17"/>
  </rcc>
  <rcc rId="20668" sId="17">
    <oc r="E17">
      <f>J17+L17</f>
    </oc>
    <nc r="E17"/>
  </rcc>
  <rcc rId="20669" sId="17">
    <oc r="F17">
      <f>G17</f>
    </oc>
    <nc r="F17"/>
  </rcc>
  <rcc rId="20670" sId="17">
    <oc r="G17">
      <f>SUM(K17,M17,O17,Q17,S17,U17,W17,Y17,AA17,AC17,AE17,AG17)</f>
    </oc>
    <nc r="G17"/>
  </rcc>
  <rcc rId="20671" sId="17">
    <oc r="H17">
      <f>IFERROR(G17/D17*100,0)</f>
    </oc>
    <nc r="H17"/>
  </rcc>
  <rcc rId="20672" sId="17">
    <oc r="I17">
      <f>IFERROR(G17/E17*100,0)</f>
    </oc>
    <nc r="I17"/>
  </rcc>
  <rcc rId="20673" sId="17" numFmtId="4">
    <oc r="J17">
      <v>0</v>
    </oc>
    <nc r="J17"/>
  </rcc>
  <rcc rId="20674" sId="17" numFmtId="4">
    <oc r="K17">
      <v>0</v>
    </oc>
    <nc r="K17"/>
  </rcc>
  <rcc rId="20675" sId="17" numFmtId="4">
    <oc r="L17">
      <v>0</v>
    </oc>
    <nc r="L17"/>
  </rcc>
  <rcc rId="20676" sId="17" numFmtId="4">
    <oc r="M17">
      <v>0</v>
    </oc>
    <nc r="M17"/>
  </rcc>
  <rcc rId="20677" sId="17" numFmtId="4">
    <oc r="N17">
      <v>0</v>
    </oc>
    <nc r="N17"/>
  </rcc>
  <rcc rId="20678" sId="17" numFmtId="4">
    <oc r="O17">
      <v>0</v>
    </oc>
    <nc r="O17"/>
  </rcc>
  <rcc rId="20679" sId="17" numFmtId="4">
    <oc r="P17">
      <v>0</v>
    </oc>
    <nc r="P17"/>
  </rcc>
  <rcc rId="20680" sId="17" numFmtId="4">
    <oc r="Q17">
      <v>0</v>
    </oc>
    <nc r="Q17"/>
  </rcc>
  <rcc rId="20681" sId="17" numFmtId="4">
    <oc r="R17">
      <v>0</v>
    </oc>
    <nc r="R17"/>
  </rcc>
  <rcc rId="20682" sId="17" numFmtId="4">
    <oc r="S17">
      <v>0</v>
    </oc>
    <nc r="S17"/>
  </rcc>
  <rcc rId="20683" sId="17" numFmtId="4">
    <oc r="T17">
      <v>0</v>
    </oc>
    <nc r="T17"/>
  </rcc>
  <rcc rId="20684" sId="17" numFmtId="4">
    <oc r="U17">
      <v>0</v>
    </oc>
    <nc r="U17"/>
  </rcc>
  <rcc rId="20685" sId="17" numFmtId="4">
    <oc r="V17">
      <v>0</v>
    </oc>
    <nc r="V17"/>
  </rcc>
  <rcc rId="20686" sId="17" numFmtId="4">
    <oc r="W17">
      <v>0</v>
    </oc>
    <nc r="W17"/>
  </rcc>
  <rcc rId="20687" sId="17" numFmtId="4">
    <oc r="X17">
      <v>0</v>
    </oc>
    <nc r="X17"/>
  </rcc>
  <rcc rId="20688" sId="17" numFmtId="4">
    <oc r="Y17">
      <v>0</v>
    </oc>
    <nc r="Y17"/>
  </rcc>
  <rcc rId="20689" sId="17" numFmtId="4">
    <oc r="Z17">
      <v>0</v>
    </oc>
    <nc r="Z17"/>
  </rcc>
  <rcc rId="20690" sId="17" numFmtId="4">
    <oc r="AA17">
      <v>0</v>
    </oc>
    <nc r="AA17"/>
  </rcc>
  <rcc rId="20691" sId="17" numFmtId="4">
    <oc r="AB17">
      <v>0</v>
    </oc>
    <nc r="AB17"/>
  </rcc>
  <rcc rId="20692" sId="17" numFmtId="4">
    <oc r="AC17">
      <v>0</v>
    </oc>
    <nc r="AC17"/>
  </rcc>
  <rcc rId="20693" sId="17" numFmtId="4">
    <oc r="AD17">
      <v>20000</v>
    </oc>
    <nc r="AD17"/>
  </rcc>
  <rcc rId="20694" sId="17" numFmtId="4">
    <oc r="AE17">
      <v>0</v>
    </oc>
    <nc r="AE17"/>
  </rcc>
  <rcc rId="20695" sId="17" numFmtId="4">
    <oc r="AF17">
      <v>22275.052609999999</v>
    </oc>
    <nc r="AF17"/>
  </rcc>
  <rcc rId="20696" sId="17" numFmtId="4">
    <oc r="AG17">
      <v>0</v>
    </oc>
    <nc r="AG17"/>
  </rcc>
  <rcc rId="20697" sId="17">
    <oc r="A18" t="inlineStr">
      <is>
        <t>2.</t>
      </is>
    </oc>
    <nc r="A18"/>
  </rcc>
  <rcc rId="20698" sId="17">
    <oc r="B18" t="inlineStr">
      <is>
        <t>Структурные элементы, не входящие в направления (подпрограммы)</t>
      </is>
    </oc>
    <nc r="B18"/>
  </rcc>
  <rcc rId="20699" sId="17">
    <oc r="A19" t="inlineStr">
      <is>
        <t xml:space="preserve"> 2.1</t>
      </is>
    </oc>
    <nc r="A19"/>
  </rcc>
  <rcc rId="20700" sId="17">
    <oc r="B19" t="inlineStr">
      <is>
        <t>Комплекс процессных мероприятий «Обеспечение деятельности органов местного самоуправления города Когалыма», в том числе:</t>
      </is>
    </oc>
    <nc r="B19"/>
  </rcc>
  <rcc rId="20701" sId="17">
    <oc r="C19" t="inlineStr">
      <is>
        <t>Всего</t>
      </is>
    </oc>
    <nc r="C19"/>
  </rcc>
  <rcc rId="20702" sId="17">
    <oc r="D19">
      <f>SUM(J19,L19,N19,P19,R19,T19,V19,X19,Z19,AB19,AD19,AF19)</f>
    </oc>
    <nc r="D19"/>
  </rcc>
  <rcc rId="20703" sId="17">
    <oc r="E19">
      <f>E20</f>
    </oc>
    <nc r="E19"/>
  </rcc>
  <rcc rId="20704" sId="17">
    <oc r="F19">
      <f>F20</f>
    </oc>
    <nc r="F19"/>
  </rcc>
  <rcc rId="20705" sId="17">
    <oc r="G19">
      <f>G20</f>
    </oc>
    <nc r="G19"/>
  </rcc>
  <rcc rId="20706" sId="17">
    <oc r="H19">
      <f>IFERROR(G19/D19*100,0)</f>
    </oc>
    <nc r="H19"/>
  </rcc>
  <rcc rId="20707" sId="17">
    <oc r="I19">
      <f>IFERROR(G19/E19*100,0)</f>
    </oc>
    <nc r="I19"/>
  </rcc>
  <rcc rId="20708" sId="17">
    <oc r="J19">
      <f>J20</f>
    </oc>
    <nc r="J19"/>
  </rcc>
  <rcc rId="20709" sId="17">
    <oc r="K19">
      <f>K20</f>
    </oc>
    <nc r="K19"/>
  </rcc>
  <rcc rId="20710" sId="17">
    <oc r="L19">
      <f>L20</f>
    </oc>
    <nc r="L19"/>
  </rcc>
  <rcc rId="20711" sId="17">
    <oc r="M19">
      <f>M20</f>
    </oc>
    <nc r="M19"/>
  </rcc>
  <rcc rId="20712" sId="17">
    <oc r="N19">
      <f>N20</f>
    </oc>
    <nc r="N19"/>
  </rcc>
  <rcc rId="20713" sId="17">
    <oc r="O19">
      <f>O20</f>
    </oc>
    <nc r="O19"/>
  </rcc>
  <rcc rId="20714" sId="17">
    <oc r="P19">
      <f>P20</f>
    </oc>
    <nc r="P19"/>
  </rcc>
  <rcc rId="20715" sId="17">
    <oc r="Q19">
      <f>Q20</f>
    </oc>
    <nc r="Q19"/>
  </rcc>
  <rcc rId="20716" sId="17">
    <oc r="R19">
      <f>R20</f>
    </oc>
    <nc r="R19"/>
  </rcc>
  <rcc rId="20717" sId="17">
    <oc r="S19">
      <f>S20</f>
    </oc>
    <nc r="S19"/>
  </rcc>
  <rcc rId="20718" sId="17">
    <oc r="T19">
      <f>T20</f>
    </oc>
    <nc r="T19"/>
  </rcc>
  <rcc rId="20719" sId="17">
    <oc r="U19">
      <f>U20</f>
    </oc>
    <nc r="U19"/>
  </rcc>
  <rcc rId="20720" sId="17">
    <oc r="V19">
      <f>V20</f>
    </oc>
    <nc r="V19"/>
  </rcc>
  <rcc rId="20721" sId="17">
    <oc r="W19">
      <f>W20</f>
    </oc>
    <nc r="W19"/>
  </rcc>
  <rcc rId="20722" sId="17">
    <oc r="X19">
      <f>X20</f>
    </oc>
    <nc r="X19"/>
  </rcc>
  <rcc rId="20723" sId="17">
    <oc r="Y19">
      <f>Y20</f>
    </oc>
    <nc r="Y19"/>
  </rcc>
  <rcc rId="20724" sId="17">
    <oc r="Z19">
      <f>Z20</f>
    </oc>
    <nc r="Z19"/>
  </rcc>
  <rcc rId="20725" sId="17">
    <oc r="AA19">
      <f>AA20</f>
    </oc>
    <nc r="AA19"/>
  </rcc>
  <rcc rId="20726" sId="17">
    <oc r="AB19">
      <f>AB20</f>
    </oc>
    <nc r="AB19"/>
  </rcc>
  <rcc rId="20727" sId="17">
    <oc r="AC19">
      <f>AC20</f>
    </oc>
    <nc r="AC19"/>
  </rcc>
  <rcc rId="20728" sId="17">
    <oc r="AD19">
      <f>AD20</f>
    </oc>
    <nc r="AD19"/>
  </rcc>
  <rcc rId="20729" sId="17">
    <oc r="AE19">
      <f>AE20</f>
    </oc>
    <nc r="AE19"/>
  </rcc>
  <rcc rId="20730" sId="17">
    <oc r="AF19">
      <f>AF20</f>
    </oc>
    <nc r="AF19"/>
  </rcc>
  <rcc rId="20731" sId="17">
    <oc r="AG19">
      <f>AG20</f>
    </oc>
    <nc r="AG19"/>
  </rcc>
  <rcc rId="20732" sId="17">
    <oc r="AH19" t="inlineStr">
      <is>
        <t>Экономия средств в связи с наличием вакансий, больничных листов</t>
      </is>
    </oc>
    <nc r="AH19"/>
  </rcc>
  <rcc rId="20733" sId="17">
    <oc r="C20" t="inlineStr">
      <is>
        <t>бюджет города Когалыма</t>
      </is>
    </oc>
    <nc r="C20"/>
  </rcc>
  <rcc rId="20734" sId="17">
    <oc r="D20">
      <f>SUM(J20,L20,N20,P20,R20,T20,V20,X20,Z20,AB20,AD20,AF20)</f>
    </oc>
    <nc r="D20"/>
  </rcc>
  <rcc rId="20735" sId="17">
    <oc r="E20">
      <f>J20</f>
    </oc>
    <nc r="E20"/>
  </rcc>
  <rcc rId="20736" sId="17">
    <oc r="F20">
      <f>G20</f>
    </oc>
    <nc r="F20"/>
  </rcc>
  <rcc rId="20737" sId="17">
    <oc r="G20">
      <f>SUM(K20,M20,O20,Q20,S20,U20,W20,Y20,AA20,AC20,AE20,AG20)</f>
    </oc>
    <nc r="G20"/>
  </rcc>
  <rcc rId="20738" sId="17">
    <oc r="H20">
      <f>IFERROR(G20/D20*100,0)</f>
    </oc>
    <nc r="H20"/>
  </rcc>
  <rcc rId="20739" sId="17">
    <oc r="I20">
      <f>IFERROR(G20/E20*100,0)</f>
    </oc>
    <nc r="I20"/>
  </rcc>
  <rcc rId="20740" sId="17">
    <oc r="J20">
      <f>J22</f>
    </oc>
    <nc r="J20"/>
  </rcc>
  <rcc rId="20741" sId="17">
    <oc r="K20">
      <f>K22</f>
    </oc>
    <nc r="K20"/>
  </rcc>
  <rcc rId="20742" sId="17">
    <oc r="L20">
      <f>L22</f>
    </oc>
    <nc r="L20"/>
  </rcc>
  <rcc rId="20743" sId="17">
    <oc r="M20">
      <f>M22</f>
    </oc>
    <nc r="M20"/>
  </rcc>
  <rcc rId="20744" sId="17">
    <oc r="N20">
      <f>N22</f>
    </oc>
    <nc r="N20"/>
  </rcc>
  <rcc rId="20745" sId="17">
    <oc r="O20">
      <f>O22</f>
    </oc>
    <nc r="O20"/>
  </rcc>
  <rcc rId="20746" sId="17">
    <oc r="P20">
      <f>P22</f>
    </oc>
    <nc r="P20"/>
  </rcc>
  <rcc rId="20747" sId="17">
    <oc r="Q20">
      <f>Q22</f>
    </oc>
    <nc r="Q20"/>
  </rcc>
  <rcc rId="20748" sId="17">
    <oc r="R20">
      <f>R22</f>
    </oc>
    <nc r="R20"/>
  </rcc>
  <rcc rId="20749" sId="17">
    <oc r="S20">
      <f>S22</f>
    </oc>
    <nc r="S20"/>
  </rcc>
  <rcc rId="20750" sId="17">
    <oc r="T20">
      <f>T22</f>
    </oc>
    <nc r="T20"/>
  </rcc>
  <rcc rId="20751" sId="17">
    <oc r="U20">
      <f>U22</f>
    </oc>
    <nc r="U20"/>
  </rcc>
  <rcc rId="20752" sId="17">
    <oc r="V20">
      <f>V22</f>
    </oc>
    <nc r="V20"/>
  </rcc>
  <rcc rId="20753" sId="17">
    <oc r="W20">
      <f>W22</f>
    </oc>
    <nc r="W20"/>
  </rcc>
  <rcc rId="20754" sId="17">
    <oc r="X20">
      <f>X22</f>
    </oc>
    <nc r="X20"/>
  </rcc>
  <rcc rId="20755" sId="17">
    <oc r="Y20">
      <f>Y22</f>
    </oc>
    <nc r="Y20"/>
  </rcc>
  <rcc rId="20756" sId="17">
    <oc r="Z20">
      <f>Z22</f>
    </oc>
    <nc r="Z20"/>
  </rcc>
  <rcc rId="20757" sId="17">
    <oc r="AA20">
      <f>AA22</f>
    </oc>
    <nc r="AA20"/>
  </rcc>
  <rcc rId="20758" sId="17">
    <oc r="AB20">
      <f>AB22</f>
    </oc>
    <nc r="AB20"/>
  </rcc>
  <rcc rId="20759" sId="17">
    <oc r="AC20">
      <f>AC22</f>
    </oc>
    <nc r="AC20"/>
  </rcc>
  <rcc rId="20760" sId="17">
    <oc r="AD20">
      <f>AD22</f>
    </oc>
    <nc r="AD20"/>
  </rcc>
  <rcc rId="20761" sId="17">
    <oc r="AE20">
      <f>AE22</f>
    </oc>
    <nc r="AE20"/>
  </rcc>
  <rcc rId="20762" sId="17">
    <oc r="AF20">
      <f>AF22</f>
    </oc>
    <nc r="AF20"/>
  </rcc>
  <rcc rId="20763" sId="17">
    <oc r="AG20">
      <f>AG22</f>
    </oc>
    <nc r="AG20"/>
  </rcc>
  <rcc rId="20764" sId="17">
    <oc r="B21" t="inlineStr">
      <is>
        <t xml:space="preserve"> Мероприятие (результат) «Обеспечена деятельность комитета по управлению муниципальным имуществом Администрации города Когалыма»</t>
      </is>
    </oc>
    <nc r="B21"/>
  </rcc>
  <rcc rId="20765" sId="17">
    <oc r="C21" t="inlineStr">
      <is>
        <t>Всего</t>
      </is>
    </oc>
    <nc r="C21"/>
  </rcc>
  <rcc rId="20766" sId="17">
    <oc r="D21">
      <f>D22</f>
    </oc>
    <nc r="D21"/>
  </rcc>
  <rcc rId="20767" sId="17">
    <oc r="E21">
      <f>E22</f>
    </oc>
    <nc r="E21"/>
  </rcc>
  <rcc rId="20768" sId="17">
    <oc r="F21">
      <f>F22</f>
    </oc>
    <nc r="F21"/>
  </rcc>
  <rcc rId="20769" sId="17">
    <oc r="G21">
      <f>G22</f>
    </oc>
    <nc r="G21"/>
  </rcc>
  <rcc rId="20770" sId="17">
    <oc r="H21">
      <f>IFERROR(G21/D21*100,0)</f>
    </oc>
    <nc r="H21"/>
  </rcc>
  <rcc rId="20771" sId="17">
    <oc r="I21">
      <f>IFERROR(G21/E21*100,0)</f>
    </oc>
    <nc r="I21"/>
  </rcc>
  <rcc rId="20772" sId="17">
    <oc r="J21">
      <f>J22</f>
    </oc>
    <nc r="J21"/>
  </rcc>
  <rcc rId="20773" sId="17">
    <oc r="K21">
      <f>K22</f>
    </oc>
    <nc r="K21"/>
  </rcc>
  <rcc rId="20774" sId="17">
    <oc r="L21">
      <f>L22</f>
    </oc>
    <nc r="L21"/>
  </rcc>
  <rcc rId="20775" sId="17">
    <oc r="M21">
      <f>M22</f>
    </oc>
    <nc r="M21"/>
  </rcc>
  <rcc rId="20776" sId="17">
    <oc r="N21">
      <f>N22</f>
    </oc>
    <nc r="N21"/>
  </rcc>
  <rcc rId="20777" sId="17">
    <oc r="O21">
      <f>O22</f>
    </oc>
    <nc r="O21"/>
  </rcc>
  <rcc rId="20778" sId="17">
    <oc r="P21">
      <f>P22</f>
    </oc>
    <nc r="P21"/>
  </rcc>
  <rcc rId="20779" sId="17">
    <oc r="Q21">
      <f>Q22</f>
    </oc>
    <nc r="Q21"/>
  </rcc>
  <rcc rId="20780" sId="17">
    <oc r="R21">
      <f>R22</f>
    </oc>
    <nc r="R21"/>
  </rcc>
  <rcc rId="20781" sId="17">
    <oc r="S21">
      <f>S22</f>
    </oc>
    <nc r="S21"/>
  </rcc>
  <rcc rId="20782" sId="17">
    <oc r="T21">
      <f>T22</f>
    </oc>
    <nc r="T21"/>
  </rcc>
  <rcc rId="20783" sId="17">
    <oc r="U21">
      <f>U22</f>
    </oc>
    <nc r="U21"/>
  </rcc>
  <rcc rId="20784" sId="17">
    <oc r="V21">
      <f>V22</f>
    </oc>
    <nc r="V21"/>
  </rcc>
  <rcc rId="20785" sId="17">
    <oc r="W21">
      <f>W22</f>
    </oc>
    <nc r="W21"/>
  </rcc>
  <rcc rId="20786" sId="17">
    <oc r="X21">
      <f>X22</f>
    </oc>
    <nc r="X21"/>
  </rcc>
  <rcc rId="20787" sId="17">
    <oc r="Y21">
      <f>Y22</f>
    </oc>
    <nc r="Y21"/>
  </rcc>
  <rcc rId="20788" sId="17">
    <oc r="Z21">
      <f>Z22</f>
    </oc>
    <nc r="Z21"/>
  </rcc>
  <rcc rId="20789" sId="17">
    <oc r="AA21">
      <f>AA22</f>
    </oc>
    <nc r="AA21"/>
  </rcc>
  <rcc rId="20790" sId="17">
    <oc r="AB21">
      <f>AB22</f>
    </oc>
    <nc r="AB21"/>
  </rcc>
  <rcc rId="20791" sId="17">
    <oc r="AC21">
      <f>AC22</f>
    </oc>
    <nc r="AC21"/>
  </rcc>
  <rcc rId="20792" sId="17">
    <oc r="AD21">
      <f>AD22</f>
    </oc>
    <nc r="AD21"/>
  </rcc>
  <rcc rId="20793" sId="17">
    <oc r="AE21">
      <f>AE22</f>
    </oc>
    <nc r="AE21"/>
  </rcc>
  <rcc rId="20794" sId="17">
    <oc r="AF21">
      <f>AF22</f>
    </oc>
    <nc r="AF21"/>
  </rcc>
  <rcc rId="20795" sId="17">
    <oc r="AG21">
      <f>AG22</f>
    </oc>
    <nc r="AG21"/>
  </rcc>
  <rcc rId="20796" sId="17">
    <oc r="C22" t="inlineStr">
      <is>
        <t>бюджет города Когалыма</t>
      </is>
    </oc>
    <nc r="C22"/>
  </rcc>
  <rcc rId="20797" sId="17">
    <oc r="D22">
      <f>SUM(J22,L22,N22,P22,R22,T22,V22,X22,Z22,AB22,AD22,AF22)</f>
    </oc>
    <nc r="D22"/>
  </rcc>
  <rcc rId="20798" sId="17">
    <oc r="E22">
      <f>J22+L22</f>
    </oc>
    <nc r="E22"/>
  </rcc>
  <rcc rId="20799" sId="17">
    <oc r="F22">
      <f>G22</f>
    </oc>
    <nc r="F22"/>
  </rcc>
  <rcc rId="20800" sId="17">
    <oc r="G22">
      <f>SUM(K22,M22,O22,Q22,S22,U22,W22,Y22,AA22,AC22,AE22,AG22)</f>
    </oc>
    <nc r="G22"/>
  </rcc>
  <rcc rId="20801" sId="17">
    <oc r="H22">
      <f>IFERROR(G22/D22*100,0)</f>
    </oc>
    <nc r="H22"/>
  </rcc>
  <rcc rId="20802" sId="17">
    <oc r="I22">
      <f>IFERROR(G22/E22*100,0)</f>
    </oc>
    <nc r="I22"/>
  </rcc>
  <rcc rId="20803" sId="17" numFmtId="4">
    <oc r="J22">
      <v>6240.2985200000003</v>
    </oc>
    <nc r="J22"/>
  </rcc>
  <rcc rId="20804" sId="17" numFmtId="4">
    <oc r="K22">
      <v>2767.8380699999998</v>
    </oc>
    <nc r="K22"/>
  </rcc>
  <rcc rId="20805" sId="17" numFmtId="4">
    <oc r="L22">
      <v>5678.0733799999998</v>
    </oc>
    <nc r="L22"/>
  </rcc>
  <rcc rId="20806" sId="17" numFmtId="4">
    <oc r="M22">
      <v>5103.8298999999997</v>
    </oc>
    <nc r="M22"/>
  </rcc>
  <rcc rId="20807" sId="17" numFmtId="4">
    <oc r="N22">
      <v>2757.4114399999999</v>
    </oc>
    <nc r="N22"/>
  </rcc>
  <rcc rId="20808" sId="17" numFmtId="4">
    <oc r="O22">
      <v>0</v>
    </oc>
    <nc r="O22"/>
  </rcc>
  <rcc rId="20809" sId="17" numFmtId="4">
    <oc r="P22">
      <v>3185.3745600000002</v>
    </oc>
    <nc r="P22"/>
  </rcc>
  <rcc rId="20810" sId="17" numFmtId="4">
    <oc r="Q22">
      <v>0</v>
    </oc>
    <nc r="Q22"/>
  </rcc>
  <rcc rId="20811" sId="17" numFmtId="4">
    <oc r="R22">
      <v>2713.5567299999998</v>
    </oc>
    <nc r="R22"/>
  </rcc>
  <rcc rId="20812" sId="17" numFmtId="4">
    <oc r="S22">
      <v>0</v>
    </oc>
    <nc r="S22"/>
  </rcc>
  <rcc rId="20813" sId="17" numFmtId="4">
    <oc r="T22">
      <v>3223.0283199999999</v>
    </oc>
    <nc r="T22"/>
  </rcc>
  <rcc rId="20814" sId="17" numFmtId="4">
    <oc r="U22">
      <v>0</v>
    </oc>
    <nc r="U22"/>
  </rcc>
  <rcc rId="20815" sId="17" numFmtId="4">
    <oc r="V22">
      <v>3219.1702500000001</v>
    </oc>
    <nc r="V22"/>
  </rcc>
  <rcc rId="20816" sId="17" numFmtId="4">
    <oc r="W22">
      <v>0</v>
    </oc>
    <nc r="W22"/>
  </rcc>
  <rcc rId="20817" sId="17" numFmtId="4">
    <oc r="X22">
      <v>2732.6763299999998</v>
    </oc>
    <nc r="X22"/>
  </rcc>
  <rcc rId="20818" sId="17" numFmtId="4">
    <oc r="Y22">
      <v>0</v>
    </oc>
    <nc r="Y22"/>
  </rcc>
  <rcc rId="20819" sId="17" numFmtId="4">
    <oc r="Z22">
      <v>2733.16705</v>
    </oc>
    <nc r="Z22"/>
  </rcc>
  <rcc rId="20820" sId="17" numFmtId="4">
    <oc r="AA22">
      <v>0</v>
    </oc>
    <nc r="AA22"/>
  </rcc>
  <rcc rId="20821" sId="17" numFmtId="4">
    <oc r="AB22">
      <v>2995.9812700000002</v>
    </oc>
    <nc r="AB22"/>
  </rcc>
  <rcc rId="20822" sId="17" numFmtId="4">
    <oc r="AC22">
      <v>0</v>
    </oc>
    <nc r="AC22"/>
  </rcc>
  <rcc rId="20823" sId="17" numFmtId="4">
    <oc r="AD22">
      <v>2803.2162800000001</v>
    </oc>
    <nc r="AD22"/>
  </rcc>
  <rcc rId="20824" sId="17" numFmtId="4">
    <oc r="AE22">
      <v>0</v>
    </oc>
    <nc r="AE22"/>
  </rcc>
  <rcc rId="20825" sId="17" numFmtId="4">
    <oc r="AF22">
      <v>3307.6458699999998</v>
    </oc>
    <nc r="AF22"/>
  </rcc>
  <rcc rId="20826" sId="17" numFmtId="4">
    <oc r="AG22">
      <v>0</v>
    </oc>
    <nc r="AG22"/>
  </rcc>
  <rcc rId="20827" sId="17">
    <oc r="A23" t="inlineStr">
      <is>
        <t>3.</t>
      </is>
    </oc>
    <nc r="A23"/>
  </rcc>
  <rcc rId="20828" sId="17">
    <oc r="B23" t="inlineStr">
      <is>
        <t>Структурные элементы, не входящие в направления (подпрограммы)</t>
      </is>
    </oc>
    <nc r="B23"/>
  </rcc>
  <rcc rId="20829" sId="17">
    <oc r="A24" t="inlineStr">
      <is>
        <t>3.1.</t>
      </is>
    </oc>
    <nc r="A24"/>
  </rcc>
  <rcc rId="20830" sId="17">
    <oc r="B24" t="inlineStr">
      <is>
        <t>Комплекс процессных мероприятий «Обеспечение деятельности муниципальных учреждений города Когалыма», в том числе:</t>
      </is>
    </oc>
    <nc r="B24"/>
  </rcc>
  <rcc rId="20831" sId="17">
    <oc r="C24" t="inlineStr">
      <is>
        <t>Всего</t>
      </is>
    </oc>
    <nc r="C24"/>
  </rcc>
  <rcc rId="20832" sId="17">
    <oc r="D24">
      <f>SUM(J24,L24,N24,P24,R24,T24,V24,X24,Z24,AB24,AD24,AF24)</f>
    </oc>
    <nc r="D24"/>
  </rcc>
  <rcc rId="20833" sId="17">
    <oc r="E24">
      <f>E25</f>
    </oc>
    <nc r="E24"/>
  </rcc>
  <rcc rId="20834" sId="17">
    <oc r="F24">
      <f>F25</f>
    </oc>
    <nc r="F24"/>
  </rcc>
  <rcc rId="20835" sId="17">
    <oc r="G24">
      <f>G25</f>
    </oc>
    <nc r="G24"/>
  </rcc>
  <rcc rId="20836" sId="17">
    <oc r="H24">
      <f>IFERROR(G24/D24*100,0)</f>
    </oc>
    <nc r="H24"/>
  </rcc>
  <rcc rId="20837" sId="17">
    <oc r="I24">
      <f>IFERROR(G24/E24*100,0)</f>
    </oc>
    <nc r="I24"/>
  </rcc>
  <rcc rId="20838" sId="17">
    <oc r="J24">
      <f>J25</f>
    </oc>
    <nc r="J24"/>
  </rcc>
  <rcc rId="20839" sId="17">
    <oc r="K24">
      <f>+K25</f>
    </oc>
    <nc r="K24"/>
  </rcc>
  <rcc rId="20840" sId="17">
    <oc r="L24">
      <f>+L25</f>
    </oc>
    <nc r="L24"/>
  </rcc>
  <rcc rId="20841" sId="17">
    <oc r="M24">
      <f>M25</f>
    </oc>
    <nc r="M24"/>
  </rcc>
  <rcc rId="20842" sId="17">
    <oc r="N24">
      <f>N25</f>
    </oc>
    <nc r="N24"/>
  </rcc>
  <rcc rId="20843" sId="17">
    <oc r="O24">
      <f>O25</f>
    </oc>
    <nc r="O24"/>
  </rcc>
  <rcc rId="20844" sId="17">
    <oc r="P24">
      <f>P25</f>
    </oc>
    <nc r="P24"/>
  </rcc>
  <rcc rId="20845" sId="17">
    <oc r="Q24">
      <f>Q25</f>
    </oc>
    <nc r="Q24"/>
  </rcc>
  <rcc rId="20846" sId="17">
    <oc r="R24">
      <f>R25</f>
    </oc>
    <nc r="R24"/>
  </rcc>
  <rcc rId="20847" sId="17">
    <oc r="S24">
      <f>S25</f>
    </oc>
    <nc r="S24"/>
  </rcc>
  <rcc rId="20848" sId="17">
    <oc r="T24">
      <f>T25</f>
    </oc>
    <nc r="T24"/>
  </rcc>
  <rcc rId="20849" sId="17">
    <oc r="U24">
      <f>U25</f>
    </oc>
    <nc r="U24"/>
  </rcc>
  <rcc rId="20850" sId="17">
    <oc r="V24">
      <f>V25</f>
    </oc>
    <nc r="V24"/>
  </rcc>
  <rcc rId="20851" sId="17">
    <oc r="W24">
      <f>W25</f>
    </oc>
    <nc r="W24"/>
  </rcc>
  <rcc rId="20852" sId="17">
    <oc r="X24">
      <f>X25</f>
    </oc>
    <nc r="X24"/>
  </rcc>
  <rcc rId="20853" sId="17">
    <oc r="Y24">
      <f>Y25</f>
    </oc>
    <nc r="Y24"/>
  </rcc>
  <rcc rId="20854" sId="17">
    <oc r="Z24">
      <f>Z25</f>
    </oc>
    <nc r="Z24"/>
  </rcc>
  <rcc rId="20855" sId="17">
    <oc r="AA24">
      <f>AA25</f>
    </oc>
    <nc r="AA24"/>
  </rcc>
  <rcc rId="20856" sId="17">
    <oc r="AB24">
      <f>AB25</f>
    </oc>
    <nc r="AB24"/>
  </rcc>
  <rcc rId="20857" sId="17">
    <oc r="AC24">
      <f>AC25</f>
    </oc>
    <nc r="AC24"/>
  </rcc>
  <rcc rId="20858" sId="17">
    <oc r="AD24">
      <f>AD25</f>
    </oc>
    <nc r="AD24"/>
  </rcc>
  <rcc rId="20859" sId="17">
    <oc r="AE24">
      <f>AE25</f>
    </oc>
    <nc r="AE24"/>
  </rcc>
  <rcc rId="20860" sId="17">
    <oc r="AF24">
      <f>AF25</f>
    </oc>
    <nc r="AF24"/>
  </rcc>
  <rcc rId="20861" sId="17">
    <oc r="AG24">
      <f>AG25</f>
    </oc>
    <nc r="AG24"/>
  </rcc>
  <rcc rId="20862" sId="17">
    <oc r="C25" t="inlineStr">
      <is>
        <t>бюджет города Когалыма</t>
      </is>
    </oc>
    <nc r="C25"/>
  </rcc>
  <rcc rId="20863" sId="17">
    <oc r="D25">
      <f>SUM(J25,L25,N25,P25,R25,T25,V25,X25,Z25,AB25,AD25,AF25)</f>
    </oc>
    <nc r="D25"/>
  </rcc>
  <rcc rId="20864" sId="17">
    <oc r="E25">
      <f>J25+L25</f>
    </oc>
    <nc r="E25"/>
  </rcc>
  <rcc rId="20865" sId="17">
    <oc r="F25">
      <f>G25</f>
    </oc>
    <nc r="F25"/>
  </rcc>
  <rcc rId="20866" sId="17">
    <oc r="G25">
      <f>SUM(K25,M25,O25,Q25,S25,U25,W25,Y25,AA25,AC25,AE25,AG25)</f>
    </oc>
    <nc r="G25"/>
  </rcc>
  <rcc rId="20867" sId="17">
    <oc r="H25">
      <f>IFERROR(G25/D25*100,0)</f>
    </oc>
    <nc r="H25"/>
  </rcc>
  <rcc rId="20868" sId="17">
    <oc r="I25">
      <f>IFERROR(G25/E25*100,0)</f>
    </oc>
    <nc r="I25"/>
  </rcc>
  <rcc rId="20869" sId="17">
    <oc r="J25">
      <f>J27+J29+J31+J33</f>
    </oc>
    <nc r="J25"/>
  </rcc>
  <rcc rId="20870" sId="17">
    <oc r="K25">
      <f>K27+K29+K31+K33</f>
    </oc>
    <nc r="K25"/>
  </rcc>
  <rcc rId="20871" sId="17">
    <oc r="L25">
      <f>L27+L29+L31+L33</f>
    </oc>
    <nc r="L25"/>
  </rcc>
  <rcc rId="20872" sId="17">
    <oc r="M25">
      <f>M27+M29+M31+M33</f>
    </oc>
    <nc r="M25"/>
  </rcc>
  <rcc rId="20873" sId="17">
    <oc r="N25">
      <f>N27+N29+N31+N33</f>
    </oc>
    <nc r="N25"/>
  </rcc>
  <rcc rId="20874" sId="17">
    <oc r="O25">
      <f>O27+O29+O31+O33</f>
    </oc>
    <nc r="O25"/>
  </rcc>
  <rcc rId="20875" sId="17">
    <oc r="P25">
      <f>P27+P29+P31+P33</f>
    </oc>
    <nc r="P25"/>
  </rcc>
  <rcc rId="20876" sId="17">
    <oc r="Q25">
      <f>Q27+Q29+Q31+Q33</f>
    </oc>
    <nc r="Q25"/>
  </rcc>
  <rcc rId="20877" sId="17">
    <oc r="R25">
      <f>R27+R29+R31+R33</f>
    </oc>
    <nc r="R25"/>
  </rcc>
  <rcc rId="20878" sId="17">
    <oc r="S25">
      <f>S27+S29+S31+S33</f>
    </oc>
    <nc r="S25"/>
  </rcc>
  <rcc rId="20879" sId="17">
    <oc r="T25">
      <f>T27+T29+T31+T33</f>
    </oc>
    <nc r="T25"/>
  </rcc>
  <rcc rId="20880" sId="17">
    <oc r="U25">
      <f>U27+U29+U31+U33</f>
    </oc>
    <nc r="U25"/>
  </rcc>
  <rcc rId="20881" sId="17">
    <oc r="V25">
      <f>V27+V29+V31+V33</f>
    </oc>
    <nc r="V25"/>
  </rcc>
  <rcc rId="20882" sId="17">
    <oc r="W25">
      <f>W27+W29+W31+W33</f>
    </oc>
    <nc r="W25"/>
  </rcc>
  <rcc rId="20883" sId="17">
    <oc r="X25">
      <f>X27+X29+X31+X33</f>
    </oc>
    <nc r="X25"/>
  </rcc>
  <rcc rId="20884" sId="17">
    <oc r="Y25">
      <f>Y27+Y29+Y31+Y33</f>
    </oc>
    <nc r="Y25"/>
  </rcc>
  <rcc rId="20885" sId="17">
    <oc r="Z25">
      <f>Z27+Z29+Z31+Z33</f>
    </oc>
    <nc r="Z25"/>
  </rcc>
  <rcc rId="20886" sId="17">
    <oc r="AA25">
      <f>AA27+AA29+AA31+AA33</f>
    </oc>
    <nc r="AA25"/>
  </rcc>
  <rcc rId="20887" sId="17">
    <oc r="AB25">
      <f>AB27+AB29+AB31+AB33</f>
    </oc>
    <nc r="AB25"/>
  </rcc>
  <rcc rId="20888" sId="17">
    <oc r="AC25">
      <f>AC27+AC29+AC31+AC33</f>
    </oc>
    <nc r="AC25"/>
  </rcc>
  <rcc rId="20889" sId="17">
    <oc r="AD25">
      <f>AD27+AD29+AD31+AD33</f>
    </oc>
    <nc r="AD25"/>
  </rcc>
  <rcc rId="20890" sId="17">
    <oc r="AE25">
      <f>AE27+AE29+AE31+AE33</f>
    </oc>
    <nc r="AE25"/>
  </rcc>
  <rcc rId="20891" sId="17">
    <oc r="AF25">
      <f>AF27+AF29+AF31+AF33</f>
    </oc>
    <nc r="AF25"/>
  </rcc>
  <rcc rId="20892" sId="17">
    <oc r="AG25">
      <f>AG27+AG29+AG31+AG33</f>
    </oc>
    <nc r="AG25"/>
  </rcc>
  <rcc rId="20893" sId="17">
    <oc r="B26" t="inlineStr">
      <is>
        <t xml:space="preserve"> Мероприятие (результат) «Обеспечена деятельность МКУ «УОДОМС»</t>
      </is>
    </oc>
    <nc r="B26"/>
  </rcc>
  <rcc rId="20894" sId="17">
    <oc r="C26" t="inlineStr">
      <is>
        <t>Всего</t>
      </is>
    </oc>
    <nc r="C26"/>
  </rcc>
  <rcc rId="20895" sId="17">
    <oc r="D26">
      <f>D27</f>
    </oc>
    <nc r="D26"/>
  </rcc>
  <rcc rId="20896" sId="17">
    <oc r="E26">
      <f>E27</f>
    </oc>
    <nc r="E26"/>
  </rcc>
  <rcc rId="20897" sId="17">
    <oc r="F26">
      <f>F27</f>
    </oc>
    <nc r="F26"/>
  </rcc>
  <rcc rId="20898" sId="17">
    <oc r="G26">
      <f>G27</f>
    </oc>
    <nc r="G26"/>
  </rcc>
  <rcc rId="20899" sId="17">
    <oc r="H26">
      <f>IFERROR(G26/D26*100,0)</f>
    </oc>
    <nc r="H26"/>
  </rcc>
  <rcc rId="20900" sId="17">
    <oc r="I26">
      <f>IFERROR(G26/E26*100,0)</f>
    </oc>
    <nc r="I26"/>
  </rcc>
  <rcc rId="20901" sId="17">
    <oc r="J26">
      <f>J27</f>
    </oc>
    <nc r="J26"/>
  </rcc>
  <rcc rId="20902" sId="17">
    <oc r="K26">
      <f>K27</f>
    </oc>
    <nc r="K26"/>
  </rcc>
  <rcc rId="20903" sId="17">
    <oc r="L26">
      <f>L27</f>
    </oc>
    <nc r="L26"/>
  </rcc>
  <rcc rId="20904" sId="17">
    <oc r="M26">
      <f>M27</f>
    </oc>
    <nc r="M26"/>
  </rcc>
  <rcc rId="20905" sId="17">
    <oc r="N26">
      <f>N27</f>
    </oc>
    <nc r="N26"/>
  </rcc>
  <rcc rId="20906" sId="17">
    <oc r="O26">
      <f>O27</f>
    </oc>
    <nc r="O26"/>
  </rcc>
  <rcc rId="20907" sId="17">
    <oc r="P26">
      <f>P27</f>
    </oc>
    <nc r="P26"/>
  </rcc>
  <rcc rId="20908" sId="17">
    <oc r="Q26">
      <f>Q27</f>
    </oc>
    <nc r="Q26"/>
  </rcc>
  <rcc rId="20909" sId="17">
    <oc r="R26">
      <f>R27</f>
    </oc>
    <nc r="R26"/>
  </rcc>
  <rcc rId="20910" sId="17">
    <oc r="S26">
      <f>S27</f>
    </oc>
    <nc r="S26"/>
  </rcc>
  <rcc rId="20911" sId="17">
    <oc r="T26">
      <f>T27</f>
    </oc>
    <nc r="T26"/>
  </rcc>
  <rcc rId="20912" sId="17">
    <oc r="U26">
      <f>U27</f>
    </oc>
    <nc r="U26"/>
  </rcc>
  <rcc rId="20913" sId="17">
    <oc r="V26">
      <f>V27</f>
    </oc>
    <nc r="V26"/>
  </rcc>
  <rcc rId="20914" sId="17">
    <oc r="W26">
      <f>W27</f>
    </oc>
    <nc r="W26"/>
  </rcc>
  <rcc rId="20915" sId="17">
    <oc r="X26">
      <f>X27</f>
    </oc>
    <nc r="X26"/>
  </rcc>
  <rcc rId="20916" sId="17">
    <oc r="Y26">
      <f>Y27</f>
    </oc>
    <nc r="Y26"/>
  </rcc>
  <rcc rId="20917" sId="17">
    <oc r="Z26">
      <f>Z27</f>
    </oc>
    <nc r="Z26"/>
  </rcc>
  <rcc rId="20918" sId="17">
    <oc r="AA26">
      <f>AA27</f>
    </oc>
    <nc r="AA26"/>
  </rcc>
  <rcc rId="20919" sId="17">
    <oc r="AB26">
      <f>AB27</f>
    </oc>
    <nc r="AB26"/>
  </rcc>
  <rcc rId="20920" sId="17">
    <oc r="AC26">
      <f>AC27</f>
    </oc>
    <nc r="AC26"/>
  </rcc>
  <rcc rId="20921" sId="17">
    <oc r="AD26">
      <f>AD27</f>
    </oc>
    <nc r="AD26"/>
  </rcc>
  <rcc rId="20922" sId="17">
    <oc r="AE26">
      <f>AE27</f>
    </oc>
    <nc r="AE26"/>
  </rcc>
  <rcc rId="20923" sId="17">
    <oc r="AF26">
      <f>AF27</f>
    </oc>
    <nc r="AF26"/>
  </rcc>
  <rcc rId="20924" sId="17">
    <oc r="AG26">
      <f>AG27</f>
    </oc>
    <nc r="AG26"/>
  </rcc>
  <rcc rId="20925" sId="17">
    <oc r="C27" t="inlineStr">
      <is>
        <t>бюджет города Когалыма</t>
      </is>
    </oc>
    <nc r="C27"/>
  </rcc>
  <rcc rId="20926" sId="17">
    <oc r="D27">
      <f>SUM(J27,L27,N27,P27,R27,T27,V27,X27,Z27,AB27,AD27,AF27)</f>
    </oc>
    <nc r="D27"/>
  </rcc>
  <rcc rId="20927" sId="17">
    <oc r="E27">
      <f>J27+L27</f>
    </oc>
    <nc r="E27"/>
  </rcc>
  <rcc rId="20928" sId="17">
    <oc r="F27">
      <f>G27</f>
    </oc>
    <nc r="F27"/>
  </rcc>
  <rcc rId="20929" sId="17">
    <oc r="G27">
      <f>SUM(K27,M27,O27,Q27,S27,U27,W27,Y27,AA27,AC27,AE27,AG27)</f>
    </oc>
    <nc r="G27"/>
  </rcc>
  <rcc rId="20930" sId="17">
    <oc r="H27">
      <f>IFERROR(G27/D27*100,0)</f>
    </oc>
    <nc r="H27"/>
  </rcc>
  <rcc rId="20931" sId="17">
    <oc r="I27">
      <f>IFERROR(G27/E27*100,0)</f>
    </oc>
    <nc r="I27"/>
  </rcc>
  <rcc rId="20932" sId="17" numFmtId="4">
    <oc r="J27">
      <v>9821.5464200000006</v>
    </oc>
    <nc r="J27"/>
  </rcc>
  <rcc rId="20933" sId="17" numFmtId="4">
    <oc r="K27">
      <v>8109.4545399999997</v>
    </oc>
    <nc r="K27"/>
  </rcc>
  <rcc rId="20934" sId="17" numFmtId="4">
    <oc r="L27">
      <v>15969.50475</v>
    </oc>
    <nc r="L27"/>
  </rcc>
  <rcc rId="20935" sId="17" numFmtId="4">
    <oc r="M27">
      <v>15477.667299999999</v>
    </oc>
    <nc r="M27"/>
  </rcc>
  <rcc rId="20936" sId="17" numFmtId="4">
    <oc r="N27">
      <v>11371.074000000001</v>
    </oc>
    <nc r="N27"/>
  </rcc>
  <rcc rId="20937" sId="17" numFmtId="4">
    <oc r="O27">
      <v>0</v>
    </oc>
    <nc r="O27"/>
  </rcc>
  <rcc rId="20938" sId="17" numFmtId="4">
    <oc r="P27">
      <v>15382.22762</v>
    </oc>
    <nc r="P27"/>
  </rcc>
  <rcc rId="20939" sId="17" numFmtId="4">
    <oc r="Q27">
      <v>0</v>
    </oc>
    <nc r="Q27"/>
  </rcc>
  <rcc rId="20940" sId="17" numFmtId="4">
    <oc r="R27">
      <v>11169.18453</v>
    </oc>
    <nc r="R27"/>
  </rcc>
  <rcc rId="20941" sId="17" numFmtId="4">
    <oc r="S27">
      <v>0</v>
    </oc>
    <nc r="S27"/>
  </rcc>
  <rcc rId="20942" sId="17" numFmtId="4">
    <oc r="T27">
      <v>12077.964900000001</v>
    </oc>
    <nc r="T27"/>
  </rcc>
  <rcc rId="20943" sId="17" numFmtId="4">
    <oc r="U27">
      <v>0</v>
    </oc>
    <nc r="U27"/>
  </rcc>
  <rcc rId="20944" sId="17" numFmtId="4">
    <oc r="V27">
      <v>16811.865330000001</v>
    </oc>
    <nc r="V27"/>
  </rcc>
  <rcc rId="20945" sId="17" numFmtId="4">
    <oc r="W27">
      <v>0</v>
    </oc>
    <nc r="W27"/>
  </rcc>
  <rcc rId="20946" sId="17" numFmtId="4">
    <oc r="X27">
      <v>11501.31241</v>
    </oc>
    <nc r="X27"/>
  </rcc>
  <rcc rId="20947" sId="17" numFmtId="4">
    <oc r="Y27">
      <v>0</v>
    </oc>
    <nc r="Y27"/>
  </rcc>
  <rcc rId="20948" sId="17" numFmtId="4">
    <oc r="Z27">
      <v>11248.865100000001</v>
    </oc>
    <nc r="Z27"/>
  </rcc>
  <rcc rId="20949" sId="17" numFmtId="4">
    <oc r="AA27">
      <v>0</v>
    </oc>
    <nc r="AA27"/>
  </rcc>
  <rcc rId="20950" sId="17" numFmtId="4">
    <oc r="AB27">
      <v>13794.384459999999</v>
    </oc>
    <nc r="AB27"/>
  </rcc>
  <rcc rId="20951" sId="17" numFmtId="4">
    <oc r="AC27">
      <v>0</v>
    </oc>
    <nc r="AC27"/>
  </rcc>
  <rcc rId="20952" sId="17" numFmtId="4">
    <oc r="AD27">
      <v>9603.49647</v>
    </oc>
    <nc r="AD27"/>
  </rcc>
  <rcc rId="20953" sId="17" numFmtId="4">
    <oc r="AE27">
      <v>0</v>
    </oc>
    <nc r="AE27"/>
  </rcc>
  <rcc rId="20954" sId="17" numFmtId="4">
    <oc r="AF27">
      <v>18911.674009999999</v>
    </oc>
    <nc r="AF27"/>
  </rcc>
  <rcc rId="20955" sId="17" numFmtId="4">
    <oc r="AG27">
      <v>0</v>
    </oc>
    <nc r="AG27"/>
  </rcc>
  <rcc rId="20956" sId="17">
    <oc r="AH27" t="inlineStr">
      <is>
        <t>Остаток плана на 01.03.2025г. составляет 2233,93 тыс.руб., в том числе:                                                                                                                                                                                                                                                                                                                          1) 1108,68 тыс.руб. - оплата труда гражданского персонала и начисления на них (выплата премии по итогам работы за 2024 год за фактически отработанное время, наличие вакансий), оплата листа по временной нетрудоспособности за счет работодателя за первые три дня по факту);
2) 74,63 тыс.руб. - в связи с фактическими расходами на услуги связи;
3) 760,04 тыс.руб. -  в связи с фактическими расходами на оплату коммунальных услуг согласно показаниям приборов учета;
4) 192,93 тыс.руб. - в в связи с фактическими расходами (замена расходных материалов) на оплату услуг: сан-тех.обслуж-ию оборудования и инженерных сетей зданий; ТО и ТР систем вентиляции и кондиционирования воздуха, лифтового оборудования, выполнение работ по ТО и ТР оборудования средств пожарной безопасности зданий, водных диспенсеров;
5) 81,67 тыс. руб. - по факту начисления налога на имущество;
6) 15,98 тыс.руб. - оплата товара в марте 2025 г.(по факту поставки товаров).</t>
      </is>
    </oc>
    <nc r="AH27"/>
  </rcc>
  <rcc rId="20957" sId="17">
    <oc r="B28" t="inlineStr">
      <is>
        <t xml:space="preserve"> Мероприятие (результат) «Обеспечена деятельность МБУ «КСАТ»</t>
      </is>
    </oc>
    <nc r="B28"/>
  </rcc>
  <rcc rId="20958" sId="17">
    <oc r="C28" t="inlineStr">
      <is>
        <t>Всего</t>
      </is>
    </oc>
    <nc r="C28"/>
  </rcc>
  <rcc rId="20959" sId="17">
    <oc r="D28">
      <f>D29</f>
    </oc>
    <nc r="D28"/>
  </rcc>
  <rcc rId="20960" sId="17">
    <oc r="E28">
      <f>E29</f>
    </oc>
    <nc r="E28"/>
  </rcc>
  <rcc rId="20961" sId="17">
    <oc r="F28">
      <f>F29</f>
    </oc>
    <nc r="F28"/>
  </rcc>
  <rcc rId="20962" sId="17">
    <oc r="G28">
      <f>G29</f>
    </oc>
    <nc r="G28"/>
  </rcc>
  <rcc rId="20963" sId="17">
    <oc r="H28">
      <f>IFERROR(G28/D28*100,0)</f>
    </oc>
    <nc r="H28"/>
  </rcc>
  <rcc rId="20964" sId="17">
    <oc r="I28">
      <f>IFERROR(G28/E28*100,0)</f>
    </oc>
    <nc r="I28"/>
  </rcc>
  <rcc rId="20965" sId="17">
    <oc r="J28">
      <f>J29</f>
    </oc>
    <nc r="J28"/>
  </rcc>
  <rcc rId="20966" sId="17">
    <oc r="K28">
      <f>K29</f>
    </oc>
    <nc r="K28"/>
  </rcc>
  <rcc rId="20967" sId="17">
    <oc r="L28">
      <f>L29</f>
    </oc>
    <nc r="L28"/>
  </rcc>
  <rcc rId="20968" sId="17">
    <oc r="M28">
      <f>M29</f>
    </oc>
    <nc r="M28"/>
  </rcc>
  <rcc rId="20969" sId="17">
    <oc r="N28">
      <f>N29</f>
    </oc>
    <nc r="N28"/>
  </rcc>
  <rcc rId="20970" sId="17">
    <oc r="O28">
      <f>O29</f>
    </oc>
    <nc r="O28"/>
  </rcc>
  <rcc rId="20971" sId="17">
    <oc r="P28">
      <f>P29</f>
    </oc>
    <nc r="P28"/>
  </rcc>
  <rcc rId="20972" sId="17">
    <oc r="Q28">
      <f>Q29</f>
    </oc>
    <nc r="Q28"/>
  </rcc>
  <rcc rId="20973" sId="17">
    <oc r="R28">
      <f>R29</f>
    </oc>
    <nc r="R28"/>
  </rcc>
  <rcc rId="20974" sId="17">
    <oc r="S28">
      <f>S29</f>
    </oc>
    <nc r="S28"/>
  </rcc>
  <rcc rId="20975" sId="17">
    <oc r="T28">
      <f>T29</f>
    </oc>
    <nc r="T28"/>
  </rcc>
  <rcc rId="20976" sId="17">
    <oc r="U28">
      <f>U29</f>
    </oc>
    <nc r="U28"/>
  </rcc>
  <rcc rId="20977" sId="17">
    <oc r="V28">
      <f>V29</f>
    </oc>
    <nc r="V28"/>
  </rcc>
  <rcc rId="20978" sId="17">
    <oc r="W28">
      <f>W29</f>
    </oc>
    <nc r="W28"/>
  </rcc>
  <rcc rId="20979" sId="17">
    <oc r="X28">
      <f>X29</f>
    </oc>
    <nc r="X28"/>
  </rcc>
  <rcc rId="20980" sId="17">
    <oc r="Y28">
      <f>Y29</f>
    </oc>
    <nc r="Y28"/>
  </rcc>
  <rcc rId="20981" sId="17">
    <oc r="Z28">
      <f>Z29</f>
    </oc>
    <nc r="Z28"/>
  </rcc>
  <rcc rId="20982" sId="17">
    <oc r="AA28">
      <f>AA29</f>
    </oc>
    <nc r="AA28"/>
  </rcc>
  <rcc rId="20983" sId="17">
    <oc r="AB28">
      <f>AB29</f>
    </oc>
    <nc r="AB28"/>
  </rcc>
  <rcc rId="20984" sId="17">
    <oc r="AC28">
      <f>AC29</f>
    </oc>
    <nc r="AC28"/>
  </rcc>
  <rcc rId="20985" sId="17">
    <oc r="AD28">
      <f>AD29</f>
    </oc>
    <nc r="AD28"/>
  </rcc>
  <rcc rId="20986" sId="17">
    <oc r="AE28">
      <f>AE29</f>
    </oc>
    <nc r="AE28"/>
  </rcc>
  <rcc rId="20987" sId="17">
    <oc r="AF28">
      <f>AF29</f>
    </oc>
    <nc r="AF28"/>
  </rcc>
  <rcc rId="20988" sId="17">
    <oc r="AG28">
      <f>AG29</f>
    </oc>
    <nc r="AG28"/>
  </rcc>
  <rcc rId="20989" sId="17">
    <oc r="C29" t="inlineStr">
      <is>
        <t>бюджет города Когалыма</t>
      </is>
    </oc>
    <nc r="C29"/>
  </rcc>
  <rcc rId="20990" sId="17">
    <oc r="D29">
      <f>SUM(J29,L29,N29,P29,R29,T29,V29,X29,Z29,AB29,AD29,AF29)</f>
    </oc>
    <nc r="D29"/>
  </rcc>
  <rcc rId="20991" sId="17">
    <oc r="E29">
      <f>J29+L29</f>
    </oc>
    <nc r="E29"/>
  </rcc>
  <rcc rId="20992" sId="17">
    <oc r="F29">
      <f>G29</f>
    </oc>
    <nc r="F29"/>
  </rcc>
  <rcc rId="20993" sId="17">
    <oc r="G29">
      <f>SUM(K29,M29,O29,Q29,S29,U29,W29,Y29,AA29,AC29,AE29,AG29)</f>
    </oc>
    <nc r="G29"/>
  </rcc>
  <rcc rId="20994" sId="17">
    <oc r="H29">
      <f>IFERROR(G29/D29*100,0)</f>
    </oc>
    <nc r="H29"/>
  </rcc>
  <rcc rId="20995" sId="17">
    <oc r="I29">
      <f>IFERROR(G29/E29*100,0)</f>
    </oc>
    <nc r="I29"/>
  </rcc>
  <rcc rId="20996" sId="17" numFmtId="4">
    <oc r="J29">
      <v>6525.8620000000001</v>
    </oc>
    <nc r="J29"/>
  </rcc>
  <rcc rId="20997" sId="17" numFmtId="4">
    <oc r="K29">
      <v>6525.8620000000001</v>
    </oc>
    <nc r="K29"/>
  </rcc>
  <rcc rId="20998" sId="17" numFmtId="4">
    <oc r="L29">
      <v>9174.8829999999998</v>
    </oc>
    <nc r="L29"/>
  </rcc>
  <rcc rId="20999" sId="17" numFmtId="4">
    <oc r="M29">
      <v>9174.8829999999998</v>
    </oc>
    <nc r="M29"/>
  </rcc>
  <rcc rId="21000" sId="17" numFmtId="4">
    <oc r="N29">
      <v>7600.6360000000004</v>
    </oc>
    <nc r="N29"/>
  </rcc>
  <rcc rId="21001" sId="17" numFmtId="4">
    <oc r="O29">
      <v>0</v>
    </oc>
    <nc r="O29"/>
  </rcc>
  <rcc rId="21002" sId="17" numFmtId="4">
    <oc r="P29">
      <v>7916.223</v>
    </oc>
    <nc r="P29"/>
  </rcc>
  <rcc rId="21003" sId="17" numFmtId="4">
    <oc r="Q29">
      <v>0</v>
    </oc>
    <nc r="Q29"/>
  </rcc>
  <rcc rId="21004" sId="17" numFmtId="4">
    <oc r="R29">
      <v>8279.9619999999995</v>
    </oc>
    <nc r="R29"/>
  </rcc>
  <rcc rId="21005" sId="17" numFmtId="4">
    <oc r="S29">
      <v>0</v>
    </oc>
    <nc r="S29"/>
  </rcc>
  <rcc rId="21006" sId="17" numFmtId="4">
    <oc r="T29">
      <v>8316.7880000000005</v>
    </oc>
    <nc r="T29"/>
  </rcc>
  <rcc rId="21007" sId="17" numFmtId="4">
    <oc r="U29">
      <v>0</v>
    </oc>
    <nc r="U29"/>
  </rcc>
  <rcc rId="21008" sId="17" numFmtId="4">
    <oc r="V29">
      <v>7902.7079999999996</v>
    </oc>
    <nc r="V29"/>
  </rcc>
  <rcc rId="21009" sId="17" numFmtId="4">
    <oc r="W29">
      <v>0</v>
    </oc>
    <nc r="W29"/>
  </rcc>
  <rcc rId="21010" sId="17" numFmtId="4">
    <oc r="X29">
      <v>8492.7389999999996</v>
    </oc>
    <nc r="X29"/>
  </rcc>
  <rcc rId="21011" sId="17" numFmtId="4">
    <oc r="Y29">
      <v>0</v>
    </oc>
    <nc r="Y29"/>
  </rcc>
  <rcc rId="21012" sId="17" numFmtId="4">
    <oc r="Z29">
      <v>5267.21</v>
    </oc>
    <nc r="Z29"/>
  </rcc>
  <rcc rId="21013" sId="17" numFmtId="4">
    <oc r="AA29">
      <v>0</v>
    </oc>
    <nc r="AA29"/>
  </rcc>
  <rcc rId="21014" sId="17" numFmtId="4">
    <oc r="AB29">
      <v>5770.29</v>
    </oc>
    <nc r="AB29"/>
  </rcc>
  <rcc rId="21015" sId="17" numFmtId="4">
    <oc r="AC29">
      <v>0</v>
    </oc>
    <nc r="AC29"/>
  </rcc>
  <rcc rId="21016" sId="17" numFmtId="4">
    <oc r="AD29">
      <v>5144.42</v>
    </oc>
    <nc r="AD29"/>
  </rcc>
  <rcc rId="21017" sId="17" numFmtId="4">
    <oc r="AE29">
      <v>0</v>
    </oc>
    <nc r="AE29"/>
  </rcc>
  <rcc rId="21018" sId="17" numFmtId="4">
    <oc r="AF29">
      <v>5444.9790000000003</v>
    </oc>
    <nc r="AF29"/>
  </rcc>
  <rcc rId="21019" sId="17" numFmtId="4">
    <oc r="AG29">
      <v>0</v>
    </oc>
    <nc r="AG29"/>
  </rcc>
  <rcc rId="21020" sId="17">
    <oc r="B30" t="inlineStr">
      <is>
        <t xml:space="preserve"> Мероприятие (результат) «Обеспечена деятельность МКУ «ОЭХД»</t>
      </is>
    </oc>
    <nc r="B30"/>
  </rcc>
  <rcc rId="21021" sId="17">
    <oc r="C30" t="inlineStr">
      <is>
        <t>Всего</t>
      </is>
    </oc>
    <nc r="C30"/>
  </rcc>
  <rcc rId="21022" sId="17">
    <oc r="D30">
      <f>D31</f>
    </oc>
    <nc r="D30"/>
  </rcc>
  <rcc rId="21023" sId="17">
    <oc r="E30">
      <f>E31</f>
    </oc>
    <nc r="E30"/>
  </rcc>
  <rcc rId="21024" sId="17">
    <oc r="F30">
      <f>F31</f>
    </oc>
    <nc r="F30"/>
  </rcc>
  <rcc rId="21025" sId="17">
    <oc r="G30">
      <f>G31</f>
    </oc>
    <nc r="G30"/>
  </rcc>
  <rcc rId="21026" sId="17">
    <oc r="H30">
      <f>IFERROR(G30/D30*100,0)</f>
    </oc>
    <nc r="H30"/>
  </rcc>
  <rcc rId="21027" sId="17">
    <oc r="I30">
      <f>IFERROR(G30/E30*100,0)</f>
    </oc>
    <nc r="I30"/>
  </rcc>
  <rcc rId="21028" sId="17">
    <oc r="J30">
      <f>J31</f>
    </oc>
    <nc r="J30"/>
  </rcc>
  <rcc rId="21029" sId="17">
    <oc r="K30">
      <f>K31</f>
    </oc>
    <nc r="K30"/>
  </rcc>
  <rcc rId="21030" sId="17">
    <oc r="L30">
      <f>L31</f>
    </oc>
    <nc r="L30"/>
  </rcc>
  <rcc rId="21031" sId="17">
    <oc r="M30">
      <f>M31</f>
    </oc>
    <nc r="M30"/>
  </rcc>
  <rcc rId="21032" sId="17">
    <oc r="N30">
      <f>N31</f>
    </oc>
    <nc r="N30"/>
  </rcc>
  <rcc rId="21033" sId="17">
    <oc r="O30">
      <f>O31</f>
    </oc>
    <nc r="O30"/>
  </rcc>
  <rcc rId="21034" sId="17">
    <oc r="P30">
      <f>P31</f>
    </oc>
    <nc r="P30"/>
  </rcc>
  <rcc rId="21035" sId="17">
    <oc r="Q30">
      <f>Q31</f>
    </oc>
    <nc r="Q30"/>
  </rcc>
  <rcc rId="21036" sId="17">
    <oc r="R30">
      <f>R31</f>
    </oc>
    <nc r="R30"/>
  </rcc>
  <rcc rId="21037" sId="17">
    <oc r="S30">
      <f>S31</f>
    </oc>
    <nc r="S30"/>
  </rcc>
  <rcc rId="21038" sId="17">
    <oc r="T30">
      <f>T31</f>
    </oc>
    <nc r="T30"/>
  </rcc>
  <rcc rId="21039" sId="17">
    <oc r="U30">
      <f>U31</f>
    </oc>
    <nc r="U30"/>
  </rcc>
  <rcc rId="21040" sId="17">
    <oc r="V30">
      <f>V31</f>
    </oc>
    <nc r="V30"/>
  </rcc>
  <rcc rId="21041" sId="17">
    <oc r="W30">
      <f>W31</f>
    </oc>
    <nc r="W30"/>
  </rcc>
  <rcc rId="21042" sId="17">
    <oc r="X30">
      <f>X31</f>
    </oc>
    <nc r="X30"/>
  </rcc>
  <rcc rId="21043" sId="17">
    <oc r="Y30">
      <f>Y31</f>
    </oc>
    <nc r="Y30"/>
  </rcc>
  <rcc rId="21044" sId="17">
    <oc r="Z30">
      <f>Z31</f>
    </oc>
    <nc r="Z30"/>
  </rcc>
  <rcc rId="21045" sId="17">
    <oc r="AA30">
      <f>AA31</f>
    </oc>
    <nc r="AA30"/>
  </rcc>
  <rcc rId="21046" sId="17">
    <oc r="AB30">
      <f>AB31</f>
    </oc>
    <nc r="AB30"/>
  </rcc>
  <rcc rId="21047" sId="17">
    <oc r="AC30">
      <f>AC31</f>
    </oc>
    <nc r="AC30"/>
  </rcc>
  <rcc rId="21048" sId="17">
    <oc r="AD30">
      <f>AD31</f>
    </oc>
    <nc r="AD30"/>
  </rcc>
  <rcc rId="21049" sId="17">
    <oc r="AE30">
      <f>AE31</f>
    </oc>
    <nc r="AE30"/>
  </rcc>
  <rcc rId="21050" sId="17">
    <oc r="AF30">
      <f>AF31</f>
    </oc>
    <nc r="AF30"/>
  </rcc>
  <rcc rId="21051" sId="17">
    <oc r="AG30">
      <f>AG31</f>
    </oc>
    <nc r="AG30"/>
  </rcc>
  <rcc rId="21052" sId="17">
    <oc r="AH30" t="inlineStr">
      <is>
        <t>Экономия средств в связи с наличием вакансий, больничных листов</t>
      </is>
    </oc>
    <nc r="AH30"/>
  </rcc>
  <rcc rId="21053" sId="17">
    <oc r="C31" t="inlineStr">
      <is>
        <t>бюджет города Когалыма</t>
      </is>
    </oc>
    <nc r="C31"/>
  </rcc>
  <rcc rId="21054" sId="17">
    <oc r="D31">
      <f>SUM(J31,L31,N31,P31,R31,T31,V31,X31,Z31,AB31,AD31,AF31)</f>
    </oc>
    <nc r="D31"/>
  </rcc>
  <rcc rId="21055" sId="17">
    <oc r="E31">
      <f>J31+L31</f>
    </oc>
    <nc r="E31"/>
  </rcc>
  <rcc rId="21056" sId="17">
    <oc r="F31">
      <f>G31</f>
    </oc>
    <nc r="F31"/>
  </rcc>
  <rcc rId="21057" sId="17">
    <oc r="G31">
      <f>SUM(K31,M31,O31,Q31,S31,U31,W31,Y31,AA31,AC31,AE31,AG31)</f>
    </oc>
    <nc r="G31"/>
  </rcc>
  <rcc rId="21058" sId="17">
    <oc r="H31">
      <f>IFERROR(G31/D31*100,0)</f>
    </oc>
    <nc r="H31"/>
  </rcc>
  <rcc rId="21059" sId="17">
    <oc r="I31">
      <f>IFERROR(G31/E31*100,0)</f>
    </oc>
    <nc r="I31"/>
  </rcc>
  <rcc rId="21060" sId="17" numFmtId="4">
    <oc r="J31">
      <v>10561.147000000001</v>
    </oc>
    <nc r="J31"/>
  </rcc>
  <rcc rId="21061" sId="17" numFmtId="4">
    <oc r="K31">
      <v>4307.4624800000001</v>
    </oc>
    <nc r="K31"/>
  </rcc>
  <rcc rId="21062" sId="17" numFmtId="4">
    <oc r="L31">
      <v>19516.59737</v>
    </oc>
    <nc r="L31"/>
  </rcc>
  <rcc rId="21063" sId="17" numFmtId="4">
    <oc r="M31">
      <v>14918.62653</v>
    </oc>
    <nc r="M31"/>
  </rcc>
  <rcc rId="21064" sId="17" numFmtId="4">
    <oc r="N31">
      <v>19108.14992</v>
    </oc>
    <nc r="N31"/>
  </rcc>
  <rcc rId="21065" sId="17" numFmtId="4">
    <oc r="O31">
      <v>0</v>
    </oc>
    <nc r="O31"/>
  </rcc>
  <rcc rId="21066" sId="17" numFmtId="4">
    <oc r="P31">
      <v>19809.977500000001</v>
    </oc>
    <nc r="P31"/>
  </rcc>
  <rcc rId="21067" sId="17" numFmtId="4">
    <oc r="Q31">
      <v>0</v>
    </oc>
    <nc r="Q31"/>
  </rcc>
  <rcc rId="21068" sId="17" numFmtId="4">
    <oc r="R31">
      <v>19772.67556</v>
    </oc>
    <nc r="R31"/>
  </rcc>
  <rcc rId="21069" sId="17" numFmtId="4">
    <oc r="S31">
      <v>0</v>
    </oc>
    <nc r="S31"/>
  </rcc>
  <rcc rId="21070" sId="17" numFmtId="4">
    <oc r="T31">
      <v>19705.22308</v>
    </oc>
    <nc r="T31"/>
  </rcc>
  <rcc rId="21071" sId="17" numFmtId="4">
    <oc r="U31">
      <v>0</v>
    </oc>
    <nc r="U31"/>
  </rcc>
  <rcc rId="21072" sId="17" numFmtId="4">
    <oc r="V31">
      <v>18220.582180000001</v>
    </oc>
    <nc r="V31"/>
  </rcc>
  <rcc rId="21073" sId="17" numFmtId="4">
    <oc r="W31">
      <v>0</v>
    </oc>
    <nc r="W31"/>
  </rcc>
  <rcc rId="21074" sId="17" numFmtId="4">
    <oc r="X31">
      <v>18219.182369999999</v>
    </oc>
    <nc r="X31"/>
  </rcc>
  <rcc rId="21075" sId="17" numFmtId="4">
    <oc r="Y31">
      <v>0</v>
    </oc>
    <nc r="Y31"/>
  </rcc>
  <rcc rId="21076" sId="17" numFmtId="4">
    <oc r="Z31">
      <v>18224.427629999998</v>
    </oc>
    <nc r="Z31"/>
  </rcc>
  <rcc rId="21077" sId="17" numFmtId="4">
    <oc r="AA31">
      <v>0</v>
    </oc>
    <nc r="AA31"/>
  </rcc>
  <rcc rId="21078" sId="17" numFmtId="4">
    <oc r="AB31">
      <v>18349.29782</v>
    </oc>
    <nc r="AB31"/>
  </rcc>
  <rcc rId="21079" sId="17" numFmtId="4">
    <oc r="AC31">
      <v>0</v>
    </oc>
    <nc r="AC31"/>
  </rcc>
  <rcc rId="21080" sId="17" numFmtId="4">
    <oc r="AD31">
      <v>19272.917079999999</v>
    </oc>
    <nc r="AD31"/>
  </rcc>
  <rcc rId="21081" sId="17" numFmtId="4">
    <oc r="AE31">
      <v>0</v>
    </oc>
    <nc r="AE31"/>
  </rcc>
  <rcc rId="21082" sId="17" numFmtId="4">
    <oc r="AF31">
      <v>26478.32632</v>
    </oc>
    <nc r="AF31"/>
  </rcc>
  <rcc rId="21083" sId="17" numFmtId="4">
    <oc r="AG31">
      <v>0</v>
    </oc>
    <nc r="AG31"/>
  </rcc>
  <rcc rId="21084" sId="17">
    <oc r="B32" t="inlineStr">
      <is>
        <t xml:space="preserve"> Мероприятие (результат) «Обеспечена деятельность МКУ «ЦОМУ города Когалыма»</t>
      </is>
    </oc>
    <nc r="B32"/>
  </rcc>
  <rcc rId="21085" sId="17">
    <oc r="C32" t="inlineStr">
      <is>
        <t>Всего</t>
      </is>
    </oc>
    <nc r="C32"/>
  </rcc>
  <rcc rId="21086" sId="17">
    <oc r="D32">
      <f>D33</f>
    </oc>
    <nc r="D32"/>
  </rcc>
  <rcc rId="21087" sId="17">
    <oc r="E32">
      <f>E33</f>
    </oc>
    <nc r="E32"/>
  </rcc>
  <rcc rId="21088" sId="17">
    <oc r="F32">
      <f>F33</f>
    </oc>
    <nc r="F32"/>
  </rcc>
  <rcc rId="21089" sId="17">
    <oc r="G32">
      <f>G33</f>
    </oc>
    <nc r="G32"/>
  </rcc>
  <rcc rId="21090" sId="17">
    <oc r="H32">
      <f>IFERROR(G32/D32*100,0)</f>
    </oc>
    <nc r="H32"/>
  </rcc>
  <rcc rId="21091" sId="17">
    <oc r="I32">
      <f>IFERROR(G32/E32*100,0)</f>
    </oc>
    <nc r="I32"/>
  </rcc>
  <rcc rId="21092" sId="17">
    <oc r="J32">
      <f>J33</f>
    </oc>
    <nc r="J32"/>
  </rcc>
  <rcc rId="21093" sId="17">
    <oc r="K32">
      <f>K33</f>
    </oc>
    <nc r="K32"/>
  </rcc>
  <rcc rId="21094" sId="17">
    <oc r="L32">
      <f>L33</f>
    </oc>
    <nc r="L32"/>
  </rcc>
  <rcc rId="21095" sId="17">
    <oc r="M32">
      <f>M33</f>
    </oc>
    <nc r="M32"/>
  </rcc>
  <rcc rId="21096" sId="17">
    <oc r="N32">
      <f>N33</f>
    </oc>
    <nc r="N32"/>
  </rcc>
  <rcc rId="21097" sId="17">
    <oc r="O32">
      <f>O33</f>
    </oc>
    <nc r="O32"/>
  </rcc>
  <rcc rId="21098" sId="17">
    <oc r="P32">
      <f>P33</f>
    </oc>
    <nc r="P32"/>
  </rcc>
  <rcc rId="21099" sId="17">
    <oc r="Q32">
      <f>Q33</f>
    </oc>
    <nc r="Q32"/>
  </rcc>
  <rcc rId="21100" sId="17">
    <oc r="R32">
      <f>R33</f>
    </oc>
    <nc r="R32"/>
  </rcc>
  <rcc rId="21101" sId="17">
    <oc r="S32">
      <f>S33</f>
    </oc>
    <nc r="S32"/>
  </rcc>
  <rcc rId="21102" sId="17">
    <oc r="T32">
      <f>T33</f>
    </oc>
    <nc r="T32"/>
  </rcc>
  <rcc rId="21103" sId="17">
    <oc r="U32">
      <f>U33</f>
    </oc>
    <nc r="U32"/>
  </rcc>
  <rcc rId="21104" sId="17">
    <oc r="V32">
      <f>V33</f>
    </oc>
    <nc r="V32"/>
  </rcc>
  <rcc rId="21105" sId="17">
    <oc r="W32">
      <f>W33</f>
    </oc>
    <nc r="W32"/>
  </rcc>
  <rcc rId="21106" sId="17">
    <oc r="X32">
      <f>X33</f>
    </oc>
    <nc r="X32"/>
  </rcc>
  <rcc rId="21107" sId="17">
    <oc r="Y32">
      <f>Y33</f>
    </oc>
    <nc r="Y32"/>
  </rcc>
  <rcc rId="21108" sId="17">
    <oc r="Z32">
      <f>Z33</f>
    </oc>
    <nc r="Z32"/>
  </rcc>
  <rcc rId="21109" sId="17">
    <oc r="AA32">
      <f>AA33</f>
    </oc>
    <nc r="AA32"/>
  </rcc>
  <rcc rId="21110" sId="17">
    <oc r="AB32">
      <f>AB33</f>
    </oc>
    <nc r="AB32"/>
  </rcc>
  <rcc rId="21111" sId="17">
    <oc r="AC32">
      <f>AC33</f>
    </oc>
    <nc r="AC32"/>
  </rcc>
  <rcc rId="21112" sId="17">
    <oc r="AD32">
      <f>AD33</f>
    </oc>
    <nc r="AD32"/>
  </rcc>
  <rcc rId="21113" sId="17">
    <oc r="AE32">
      <f>AE33</f>
    </oc>
    <nc r="AE32"/>
  </rcc>
  <rcc rId="21114" sId="17">
    <oc r="AF32">
      <f>AF33</f>
    </oc>
    <nc r="AF32"/>
  </rcc>
  <rcc rId="21115" sId="17">
    <oc r="AG32">
      <f>AG33</f>
    </oc>
    <nc r="AG32"/>
  </rcc>
  <rcc rId="21116" sId="17">
    <oc r="C33" t="inlineStr">
      <is>
        <t>бюджет города Когалыма</t>
      </is>
    </oc>
    <nc r="C33"/>
  </rcc>
  <rcc rId="21117" sId="17">
    <oc r="D33">
      <f>SUM(J33,L33,N33,P33,R33,T33,V33,X33,Z33,AB33,AD33,AF33)</f>
    </oc>
    <nc r="D33"/>
  </rcc>
  <rcc rId="21118" sId="17">
    <oc r="E33">
      <f>J33+L33</f>
    </oc>
    <nc r="E33"/>
  </rcc>
  <rcc rId="21119" sId="17">
    <oc r="F33">
      <f>G33</f>
    </oc>
    <nc r="F33"/>
  </rcc>
  <rcc rId="21120" sId="17">
    <oc r="G33">
      <f>SUM(K33,M33,O33,Q33,S33,U33,W33,Y33,AA33,AC33,AE33,AG33)</f>
    </oc>
    <nc r="G33"/>
  </rcc>
  <rcc rId="21121" sId="17">
    <oc r="H33">
      <f>IFERROR(G33/D33*100,0)</f>
    </oc>
    <nc r="H33"/>
  </rcc>
  <rcc rId="21122" sId="17">
    <oc r="I33">
      <f>IFERROR(G33/E33*100,0)</f>
    </oc>
    <nc r="I33"/>
  </rcc>
  <rcc rId="21123" sId="17" numFmtId="4">
    <oc r="J33">
      <v>0</v>
    </oc>
    <nc r="J33"/>
  </rcc>
  <rcc rId="21124" sId="17" numFmtId="4">
    <oc r="K33">
      <v>0</v>
    </oc>
    <nc r="K33"/>
  </rcc>
  <rcc rId="21125" sId="17" numFmtId="4">
    <oc r="L33">
      <v>0</v>
    </oc>
    <nc r="L33"/>
  </rcc>
  <rcc rId="21126" sId="17" numFmtId="4">
    <oc r="M33">
      <v>0</v>
    </oc>
    <nc r="M33"/>
  </rcc>
  <rcc rId="21127" sId="17" numFmtId="4">
    <oc r="N33">
      <v>2247.1210000000001</v>
    </oc>
    <nc r="N33"/>
  </rcc>
  <rcc rId="21128" sId="17" numFmtId="4">
    <oc r="O33">
      <v>0</v>
    </oc>
    <nc r="O33"/>
  </rcc>
  <rcc rId="21129" sId="17" numFmtId="4">
    <oc r="P33">
      <v>2034.9349999999999</v>
    </oc>
    <nc r="P33"/>
  </rcc>
  <rcc rId="21130" sId="17" numFmtId="4">
    <oc r="Q33">
      <v>0</v>
    </oc>
    <nc r="Q33"/>
  </rcc>
  <rcc rId="21131" sId="17" numFmtId="4">
    <oc r="R33">
      <v>2015.3340000000001</v>
    </oc>
    <nc r="R33"/>
  </rcc>
  <rcc rId="21132" sId="17" numFmtId="4">
    <oc r="S33">
      <v>0</v>
    </oc>
    <nc r="S33"/>
  </rcc>
  <rcc rId="21133" sId="17" numFmtId="4">
    <oc r="T33">
      <v>1929.4649999999999</v>
    </oc>
    <nc r="T33"/>
  </rcc>
  <rcc rId="21134" sId="17" numFmtId="4">
    <oc r="U33">
      <v>0</v>
    </oc>
    <nc r="U33"/>
  </rcc>
  <rcc rId="21135" sId="17" numFmtId="4">
    <oc r="V33">
      <v>1975.1890000000001</v>
    </oc>
    <nc r="V33"/>
  </rcc>
  <rcc rId="21136" sId="17" numFmtId="4">
    <oc r="W33">
      <v>0</v>
    </oc>
    <nc r="W33"/>
  </rcc>
  <rcc rId="21137" sId="17" numFmtId="4">
    <oc r="X33">
      <v>1878.4649999999999</v>
    </oc>
    <nc r="X33"/>
  </rcc>
  <rcc rId="21138" sId="17" numFmtId="4">
    <oc r="Y33">
      <v>0</v>
    </oc>
    <nc r="Y33"/>
  </rcc>
  <rcc rId="21139" sId="17" numFmtId="4">
    <oc r="Z33">
      <v>1818.4649999999999</v>
    </oc>
    <nc r="Z33"/>
  </rcc>
  <rcc rId="21140" sId="17" numFmtId="4">
    <oc r="AA33">
      <v>0</v>
    </oc>
    <nc r="AA33"/>
  </rcc>
  <rcc rId="21141" sId="17" numFmtId="4">
    <oc r="AB33">
      <v>1889.4649999999999</v>
    </oc>
    <nc r="AB33"/>
  </rcc>
  <rcc rId="21142" sId="17" numFmtId="4">
    <oc r="AC33">
      <v>0</v>
    </oc>
    <nc r="AC33"/>
  </rcc>
  <rcc rId="21143" sId="17" numFmtId="4">
    <oc r="AD33">
      <v>1779.2650000000001</v>
    </oc>
    <nc r="AD33"/>
  </rcc>
  <rcc rId="21144" sId="17" numFmtId="4">
    <oc r="AE33">
      <v>0</v>
    </oc>
    <nc r="AE33"/>
  </rcc>
  <rcc rId="21145" sId="17" numFmtId="4">
    <oc r="AF33">
      <v>1177.796</v>
    </oc>
    <nc r="AF33"/>
  </rcc>
  <rcc rId="21146" sId="17" numFmtId="4">
    <oc r="AG33">
      <v>0</v>
    </oc>
    <nc r="AG33"/>
  </rcc>
  <rcc rId="21147" sId="19" numFmtId="4">
    <oc r="K14">
      <v>0</v>
    </oc>
    <nc r="K14"/>
  </rcc>
  <rcc rId="21148" sId="19">
    <oc r="C2" t="inlineStr">
      <is>
        <t xml:space="preserve">Отчет о ходе реализации муниципальной программы </t>
      </is>
    </oc>
    <nc r="C2"/>
  </rcc>
  <rcc rId="21149" sId="19">
    <oc r="C3" t="inlineStr">
      <is>
        <t xml:space="preserve"> "Развитие муниципальной службы в городе Когалыме" </t>
      </is>
    </oc>
    <nc r="C3"/>
  </rcc>
  <rcc rId="21150" sId="19">
    <oc r="AG3" t="inlineStr">
      <is>
        <t>тыс. рублей</t>
      </is>
    </oc>
    <nc r="AG3"/>
  </rcc>
  <rcc rId="21151" sId="19">
    <oc r="A4" t="inlineStr">
      <is>
        <t>№п/п</t>
      </is>
    </oc>
    <nc r="A4"/>
  </rcc>
  <rcc rId="21152" sId="19">
    <oc r="B4" t="inlineStr">
      <is>
        <t>Наименование направления (подпрограмм), структурных элементов</t>
      </is>
    </oc>
    <nc r="B4"/>
  </rcc>
  <rcc rId="21153" sId="19">
    <oc r="C4" t="inlineStr">
      <is>
        <t>Источники финансирования</t>
      </is>
    </oc>
    <nc r="C4"/>
  </rcc>
  <rcc rId="21154" sId="19">
    <oc r="D4" t="inlineStr">
      <is>
        <t>План на</t>
      </is>
    </oc>
    <nc r="D4"/>
  </rcc>
  <rcc rId="21155" sId="19">
    <oc r="E4" t="inlineStr">
      <is>
        <t>План на</t>
      </is>
    </oc>
    <nc r="E4"/>
  </rcc>
  <rcc rId="21156" sId="19">
    <oc r="F4" t="inlineStr">
      <is>
        <t xml:space="preserve">Профинансировано на </t>
      </is>
    </oc>
    <nc r="F4"/>
  </rcc>
  <rcc rId="21157" sId="19">
    <oc r="G4" t="inlineStr">
      <is>
        <t xml:space="preserve">Кассовый расход на </t>
      </is>
    </oc>
    <nc r="G4"/>
  </rcc>
  <rcc rId="21158" sId="19">
    <oc r="H4" t="inlineStr">
      <is>
        <t>Исполнение, %</t>
      </is>
    </oc>
    <nc r="H4"/>
  </rcc>
  <rcc rId="21159" sId="19">
    <oc r="J4" t="inlineStr">
      <is>
        <t>январь</t>
      </is>
    </oc>
    <nc r="J4"/>
  </rcc>
  <rcc rId="21160" sId="19">
    <oc r="L4" t="inlineStr">
      <is>
        <t>февраль</t>
      </is>
    </oc>
    <nc r="L4"/>
  </rcc>
  <rcc rId="21161" sId="19">
    <oc r="N4" t="inlineStr">
      <is>
        <t>март</t>
      </is>
    </oc>
    <nc r="N4"/>
  </rcc>
  <rcc rId="21162" sId="19">
    <oc r="P4" t="inlineStr">
      <is>
        <t>апрель</t>
      </is>
    </oc>
    <nc r="P4"/>
  </rcc>
  <rcc rId="21163" sId="19">
    <oc r="R4" t="inlineStr">
      <is>
        <t>май</t>
      </is>
    </oc>
    <nc r="R4"/>
  </rcc>
  <rcc rId="21164" sId="19">
    <oc r="T4" t="inlineStr">
      <is>
        <t>июнь</t>
      </is>
    </oc>
    <nc r="T4"/>
  </rcc>
  <rcc rId="21165" sId="19">
    <oc r="V4" t="inlineStr">
      <is>
        <t>июль</t>
      </is>
    </oc>
    <nc r="V4"/>
  </rcc>
  <rcc rId="21166" sId="19">
    <oc r="X4" t="inlineStr">
      <is>
        <t>август</t>
      </is>
    </oc>
    <nc r="X4"/>
  </rcc>
  <rcc rId="21167" sId="19">
    <oc r="Z4" t="inlineStr">
      <is>
        <t>сентябрь</t>
      </is>
    </oc>
    <nc r="Z4"/>
  </rcc>
  <rcc rId="21168" sId="19">
    <oc r="AB4" t="inlineStr">
      <is>
        <t>октябрь</t>
      </is>
    </oc>
    <nc r="AB4"/>
  </rcc>
  <rcc rId="21169" sId="19">
    <oc r="AD4" t="inlineStr">
      <is>
        <t>ноябрь</t>
      </is>
    </oc>
    <nc r="AD4"/>
  </rcc>
  <rcc rId="21170" sId="19">
    <oc r="AF4" t="inlineStr">
      <is>
        <t>декабрь</t>
      </is>
    </oc>
    <nc r="AF4"/>
  </rcc>
  <rcc rId="21171" sId="19">
    <oc r="AH4" t="inlineStr">
      <is>
        <t>Результаты реализации и причины отклонений факта от плана</t>
      </is>
    </oc>
    <nc r="AH4"/>
  </rcc>
  <rcc rId="21172" sId="19">
    <oc r="D6">
      <v>2025</v>
    </oc>
    <nc r="D6"/>
  </rcc>
  <rcc rId="21173" sId="19" numFmtId="19">
    <oc r="E6">
      <v>45689</v>
    </oc>
    <nc r="E6"/>
  </rcc>
  <rcc rId="21174" sId="19" numFmtId="19">
    <oc r="F6">
      <v>45689</v>
    </oc>
    <nc r="F6"/>
  </rcc>
  <rcc rId="21175" sId="19" numFmtId="19">
    <oc r="G6">
      <v>45689</v>
    </oc>
    <nc r="G6"/>
  </rcc>
  <rcc rId="21176" sId="19">
    <oc r="H6" t="inlineStr">
      <is>
        <t>к плану на год</t>
      </is>
    </oc>
    <nc r="H6"/>
  </rcc>
  <rcc rId="21177" sId="19">
    <oc r="I6" t="inlineStr">
      <is>
        <t>к плану на отчетную дату</t>
      </is>
    </oc>
    <nc r="I6"/>
  </rcc>
  <rcc rId="21178" sId="19">
    <oc r="J6" t="inlineStr">
      <is>
        <t xml:space="preserve">план </t>
      </is>
    </oc>
    <nc r="J6"/>
  </rcc>
  <rcc rId="21179" sId="19">
    <oc r="K6" t="inlineStr">
      <is>
        <t>кассовый расход</t>
      </is>
    </oc>
    <nc r="K6"/>
  </rcc>
  <rcc rId="21180" sId="19">
    <oc r="L6" t="inlineStr">
      <is>
        <t xml:space="preserve">план </t>
      </is>
    </oc>
    <nc r="L6"/>
  </rcc>
  <rcc rId="21181" sId="19">
    <oc r="M6" t="inlineStr">
      <is>
        <t>кассовый расход</t>
      </is>
    </oc>
    <nc r="M6"/>
  </rcc>
  <rcc rId="21182" sId="19">
    <oc r="N6" t="inlineStr">
      <is>
        <t xml:space="preserve">план </t>
      </is>
    </oc>
    <nc r="N6"/>
  </rcc>
  <rcc rId="21183" sId="19">
    <oc r="O6" t="inlineStr">
      <is>
        <t>кассовый расход</t>
      </is>
    </oc>
    <nc r="O6"/>
  </rcc>
  <rcc rId="21184" sId="19">
    <oc r="P6" t="inlineStr">
      <is>
        <t xml:space="preserve">план </t>
      </is>
    </oc>
    <nc r="P6"/>
  </rcc>
  <rcc rId="21185" sId="19">
    <oc r="Q6" t="inlineStr">
      <is>
        <t>кассовый расход</t>
      </is>
    </oc>
    <nc r="Q6"/>
  </rcc>
  <rcc rId="21186" sId="19">
    <oc r="R6" t="inlineStr">
      <is>
        <t xml:space="preserve">план </t>
      </is>
    </oc>
    <nc r="R6"/>
  </rcc>
  <rcc rId="21187" sId="19">
    <oc r="S6" t="inlineStr">
      <is>
        <t>кассовый расход</t>
      </is>
    </oc>
    <nc r="S6"/>
  </rcc>
  <rcc rId="21188" sId="19">
    <oc r="T6" t="inlineStr">
      <is>
        <t xml:space="preserve">план </t>
      </is>
    </oc>
    <nc r="T6"/>
  </rcc>
  <rcc rId="21189" sId="19">
    <oc r="U6" t="inlineStr">
      <is>
        <t>кассовый расход</t>
      </is>
    </oc>
    <nc r="U6"/>
  </rcc>
  <rcc rId="21190" sId="19">
    <oc r="V6" t="inlineStr">
      <is>
        <t xml:space="preserve">план </t>
      </is>
    </oc>
    <nc r="V6"/>
  </rcc>
  <rcc rId="21191" sId="19">
    <oc r="W6" t="inlineStr">
      <is>
        <t>кассовый расход</t>
      </is>
    </oc>
    <nc r="W6"/>
  </rcc>
  <rcc rId="21192" sId="19">
    <oc r="X6" t="inlineStr">
      <is>
        <t xml:space="preserve">план </t>
      </is>
    </oc>
    <nc r="X6"/>
  </rcc>
  <rcc rId="21193" sId="19">
    <oc r="Y6" t="inlineStr">
      <is>
        <t>кассовый расход</t>
      </is>
    </oc>
    <nc r="Y6"/>
  </rcc>
  <rcc rId="21194" sId="19">
    <oc r="Z6" t="inlineStr">
      <is>
        <t xml:space="preserve">план </t>
      </is>
    </oc>
    <nc r="Z6"/>
  </rcc>
  <rcc rId="21195" sId="19">
    <oc r="AA6" t="inlineStr">
      <is>
        <t>кассовый расход</t>
      </is>
    </oc>
    <nc r="AA6"/>
  </rcc>
  <rcc rId="21196" sId="19">
    <oc r="AB6" t="inlineStr">
      <is>
        <t xml:space="preserve">план </t>
      </is>
    </oc>
    <nc r="AB6"/>
  </rcc>
  <rcc rId="21197" sId="19">
    <oc r="AC6" t="inlineStr">
      <is>
        <t>кассовый расход</t>
      </is>
    </oc>
    <nc r="AC6"/>
  </rcc>
  <rcc rId="21198" sId="19">
    <oc r="AD6" t="inlineStr">
      <is>
        <t xml:space="preserve">план </t>
      </is>
    </oc>
    <nc r="AD6"/>
  </rcc>
  <rcc rId="21199" sId="19">
    <oc r="AE6" t="inlineStr">
      <is>
        <t>кассовый расход</t>
      </is>
    </oc>
    <nc r="AE6"/>
  </rcc>
  <rcc rId="21200" sId="19">
    <oc r="AF6" t="inlineStr">
      <is>
        <t xml:space="preserve">план </t>
      </is>
    </oc>
    <nc r="AF6"/>
  </rcc>
  <rcc rId="21201" sId="19">
    <oc r="AG6" t="inlineStr">
      <is>
        <t>кассовый расход</t>
      </is>
    </oc>
    <nc r="AG6"/>
  </rcc>
  <rcc rId="21202" sId="19" numFmtId="4">
    <oc r="A7">
      <v>1</v>
    </oc>
    <nc r="A7"/>
  </rcc>
  <rcc rId="21203" sId="19" numFmtId="4">
    <oc r="B7">
      <v>2</v>
    </oc>
    <nc r="B7"/>
  </rcc>
  <rcc rId="21204" sId="19" numFmtId="4">
    <oc r="C7">
      <v>3</v>
    </oc>
    <nc r="C7"/>
  </rcc>
  <rcc rId="21205" sId="19" numFmtId="4">
    <oc r="D7">
      <v>4</v>
    </oc>
    <nc r="D7"/>
  </rcc>
  <rcc rId="21206" sId="19" numFmtId="4">
    <oc r="E7">
      <v>5</v>
    </oc>
    <nc r="E7"/>
  </rcc>
  <rcc rId="21207" sId="19" numFmtId="4">
    <oc r="F7">
      <v>6</v>
    </oc>
    <nc r="F7"/>
  </rcc>
  <rcc rId="21208" sId="19" numFmtId="4">
    <oc r="G7">
      <v>7</v>
    </oc>
    <nc r="G7"/>
  </rcc>
  <rcc rId="21209" sId="19" numFmtId="4">
    <oc r="H7">
      <v>8</v>
    </oc>
    <nc r="H7"/>
  </rcc>
  <rcc rId="21210" sId="19" numFmtId="4">
    <oc r="I7">
      <v>9</v>
    </oc>
    <nc r="I7"/>
  </rcc>
  <rcc rId="21211" sId="19" numFmtId="4">
    <oc r="J7">
      <v>10</v>
    </oc>
    <nc r="J7"/>
  </rcc>
  <rcc rId="21212" sId="19" numFmtId="4">
    <oc r="K7">
      <v>11</v>
    </oc>
    <nc r="K7"/>
  </rcc>
  <rcc rId="21213" sId="19" numFmtId="4">
    <oc r="L7">
      <v>12</v>
    </oc>
    <nc r="L7"/>
  </rcc>
  <rcc rId="21214" sId="19" numFmtId="4">
    <oc r="M7">
      <v>13</v>
    </oc>
    <nc r="M7"/>
  </rcc>
  <rcc rId="21215" sId="19" numFmtId="4">
    <oc r="N7">
      <v>14</v>
    </oc>
    <nc r="N7"/>
  </rcc>
  <rcc rId="21216" sId="19" numFmtId="4">
    <oc r="O7">
      <v>15</v>
    </oc>
    <nc r="O7"/>
  </rcc>
  <rcc rId="21217" sId="19" numFmtId="4">
    <oc r="P7">
      <v>16</v>
    </oc>
    <nc r="P7"/>
  </rcc>
  <rcc rId="21218" sId="19" numFmtId="4">
    <oc r="Q7">
      <v>17</v>
    </oc>
    <nc r="Q7"/>
  </rcc>
  <rcc rId="21219" sId="19" numFmtId="4">
    <oc r="R7">
      <v>18</v>
    </oc>
    <nc r="R7"/>
  </rcc>
  <rcc rId="21220" sId="19" numFmtId="4">
    <oc r="S7">
      <v>19</v>
    </oc>
    <nc r="S7"/>
  </rcc>
  <rcc rId="21221" sId="19" numFmtId="4">
    <oc r="T7">
      <v>20</v>
    </oc>
    <nc r="T7"/>
  </rcc>
  <rcc rId="21222" sId="19" numFmtId="4">
    <oc r="U7">
      <v>21</v>
    </oc>
    <nc r="U7"/>
  </rcc>
  <rcc rId="21223" sId="19" numFmtId="4">
    <oc r="V7">
      <v>22</v>
    </oc>
    <nc r="V7"/>
  </rcc>
  <rcc rId="21224" sId="19" numFmtId="4">
    <oc r="W7">
      <v>23</v>
    </oc>
    <nc r="W7"/>
  </rcc>
  <rcc rId="21225" sId="19" numFmtId="4">
    <oc r="X7">
      <v>24</v>
    </oc>
    <nc r="X7"/>
  </rcc>
  <rcc rId="21226" sId="19" numFmtId="4">
    <oc r="Y7">
      <v>25</v>
    </oc>
    <nc r="Y7"/>
  </rcc>
  <rcc rId="21227" sId="19" numFmtId="4">
    <oc r="Z7">
      <v>26</v>
    </oc>
    <nc r="Z7"/>
  </rcc>
  <rcc rId="21228" sId="19" numFmtId="4">
    <oc r="AA7">
      <v>27</v>
    </oc>
    <nc r="AA7"/>
  </rcc>
  <rcc rId="21229" sId="19" numFmtId="4">
    <oc r="AB7">
      <v>28</v>
    </oc>
    <nc r="AB7"/>
  </rcc>
  <rcc rId="21230" sId="19" numFmtId="4">
    <oc r="AC7">
      <v>29</v>
    </oc>
    <nc r="AC7"/>
  </rcc>
  <rcc rId="21231" sId="19" numFmtId="4">
    <oc r="AD7">
      <v>30</v>
    </oc>
    <nc r="AD7"/>
  </rcc>
  <rcc rId="21232" sId="19" numFmtId="4">
    <oc r="AE7">
      <v>31</v>
    </oc>
    <nc r="AE7"/>
  </rcc>
  <rcc rId="21233" sId="19" numFmtId="4">
    <oc r="AF7">
      <v>32</v>
    </oc>
    <nc r="AF7"/>
  </rcc>
  <rcc rId="21234" sId="19" numFmtId="4">
    <oc r="AG7">
      <v>33</v>
    </oc>
    <nc r="AG7"/>
  </rcc>
  <rcc rId="21235" sId="19" numFmtId="4">
    <oc r="AH7">
      <v>34</v>
    </oc>
    <nc r="AH7"/>
  </rcc>
  <rcc rId="21236" sId="19">
    <oc r="B8" t="inlineStr">
      <is>
        <t>Всего по муниципальной программе</t>
      </is>
    </oc>
    <nc r="B8"/>
  </rcc>
  <rcc rId="21237" sId="19">
    <oc r="C8" t="inlineStr">
      <is>
        <t>Всего</t>
      </is>
    </oc>
    <nc r="C8"/>
  </rcc>
  <rcc rId="21238" sId="19">
    <oc r="D8">
      <f>D9+D10+D11</f>
    </oc>
    <nc r="D8"/>
  </rcc>
  <rcc rId="21239" sId="19">
    <oc r="E8">
      <f>E9+E10+E11</f>
    </oc>
    <nc r="E8"/>
  </rcc>
  <rcc rId="21240" sId="19">
    <oc r="F8">
      <f>F9+F10+F11</f>
    </oc>
    <nc r="F8"/>
  </rcc>
  <rcc rId="21241" sId="19">
    <oc r="G8">
      <f>G9+G10+G11</f>
    </oc>
    <nc r="G8"/>
  </rcc>
  <rcc rId="21242" sId="19">
    <oc r="H8">
      <f>IFERROR(G8/D8*100,0)</f>
    </oc>
    <nc r="H8"/>
  </rcc>
  <rcc rId="21243" sId="19">
    <oc r="I8">
      <f>IFERROR(G8/E8*100,0)</f>
    </oc>
    <nc r="I8"/>
  </rcc>
  <rcc rId="21244" sId="19">
    <oc r="J8">
      <f>J9+J10+J11</f>
    </oc>
    <nc r="J8"/>
  </rcc>
  <rcc rId="21245" sId="19">
    <oc r="K8">
      <f>K9+K10+K11</f>
    </oc>
    <nc r="K8"/>
  </rcc>
  <rcc rId="21246" sId="19">
    <oc r="L8">
      <f>L9+L10+L11</f>
    </oc>
    <nc r="L8"/>
  </rcc>
  <rcc rId="21247" sId="19">
    <oc r="M8">
      <f>M9+M10+M11</f>
    </oc>
    <nc r="M8"/>
  </rcc>
  <rcc rId="21248" sId="19">
    <oc r="N8">
      <f>N9+N10+N11</f>
    </oc>
    <nc r="N8"/>
  </rcc>
  <rcc rId="21249" sId="19">
    <oc r="O8">
      <f>O9+O10+O11</f>
    </oc>
    <nc r="O8"/>
  </rcc>
  <rcc rId="21250" sId="19">
    <oc r="P8">
      <f>P9+P10+P11</f>
    </oc>
    <nc r="P8"/>
  </rcc>
  <rcc rId="21251" sId="19">
    <oc r="Q8">
      <f>Q9+Q10+Q11</f>
    </oc>
    <nc r="Q8"/>
  </rcc>
  <rcc rId="21252" sId="19">
    <oc r="R8">
      <f>R9+R10+R11</f>
    </oc>
    <nc r="R8"/>
  </rcc>
  <rcc rId="21253" sId="19">
    <oc r="S8">
      <f>S9+S10+S11</f>
    </oc>
    <nc r="S8"/>
  </rcc>
  <rcc rId="21254" sId="19">
    <oc r="T8">
      <f>T9+T10+T11</f>
    </oc>
    <nc r="T8"/>
  </rcc>
  <rcc rId="21255" sId="19">
    <oc r="U8">
      <f>U9+U10+U11</f>
    </oc>
    <nc r="U8"/>
  </rcc>
  <rcc rId="21256" sId="19">
    <oc r="V8">
      <f>V9+V10+V11</f>
    </oc>
    <nc r="V8"/>
  </rcc>
  <rcc rId="21257" sId="19">
    <oc r="W8">
      <f>W9+W10+W11</f>
    </oc>
    <nc r="W8"/>
  </rcc>
  <rcc rId="21258" sId="19">
    <oc r="X8">
      <f>X9+X10+X11</f>
    </oc>
    <nc r="X8"/>
  </rcc>
  <rcc rId="21259" sId="19">
    <oc r="Y8">
      <f>Y9+Y10+Y11</f>
    </oc>
    <nc r="Y8"/>
  </rcc>
  <rcc rId="21260" sId="19">
    <oc r="Z8">
      <f>Z9+Z10+Z11</f>
    </oc>
    <nc r="Z8"/>
  </rcc>
  <rcc rId="21261" sId="19">
    <oc r="AA8">
      <f>AA9+AA10+AA11</f>
    </oc>
    <nc r="AA8"/>
  </rcc>
  <rcc rId="21262" sId="19">
    <oc r="AB8">
      <f>AB9+AB10+AB11</f>
    </oc>
    <nc r="AB8"/>
  </rcc>
  <rcc rId="21263" sId="19">
    <oc r="AC8">
      <f>AC9+AC10+AC11</f>
    </oc>
    <nc r="AC8"/>
  </rcc>
  <rcc rId="21264" sId="19">
    <oc r="AD8">
      <f>AD9+AD10+AD11</f>
    </oc>
    <nc r="AD8"/>
  </rcc>
  <rcc rId="21265" sId="19">
    <oc r="AE8">
      <f>AE9+AE10+AE11</f>
    </oc>
    <nc r="AE8"/>
  </rcc>
  <rcc rId="21266" sId="19">
    <oc r="AF8">
      <f>AF9+AF10+AF11</f>
    </oc>
    <nc r="AF8"/>
  </rcc>
  <rcc rId="21267" sId="19">
    <oc r="AG8">
      <f>AG9+AG10+AG11</f>
    </oc>
    <nc r="AG8"/>
  </rcc>
  <rcc rId="21268" sId="19">
    <oc r="C9" t="inlineStr">
      <is>
        <t>федеральный бюджет</t>
      </is>
    </oc>
    <nc r="C9"/>
  </rcc>
  <rcc rId="21269" sId="19">
    <oc r="D9">
      <f>SUM(J9,L9,N9,P9,R9,T9,V9,X9,Z9,AB9,AD9,AF9)</f>
    </oc>
    <nc r="D9"/>
  </rcc>
  <rcc rId="21270" sId="19">
    <oc r="E9">
      <f>J9+L9+N9</f>
    </oc>
    <nc r="E9"/>
  </rcc>
  <rcc rId="21271" sId="19">
    <oc r="F9">
      <f>G9</f>
    </oc>
    <nc r="F9"/>
  </rcc>
  <rcc rId="21272" sId="19">
    <oc r="G9">
      <f>SUM(K9,M9,O9,Q9,S9,U9,W9,Y9,AA9,AC9,AE9,AG9)</f>
    </oc>
    <nc r="G9"/>
  </rcc>
  <rcc rId="21273" sId="19">
    <oc r="H9">
      <f>IFERROR(G9/D9*100,0)</f>
    </oc>
    <nc r="H9"/>
  </rcc>
  <rcc rId="21274" sId="19">
    <oc r="I9">
      <f>IFERROR(G9/E9*100,0)</f>
    </oc>
    <nc r="I9"/>
  </rcc>
  <rcc rId="21275" sId="19">
    <oc r="J9">
      <f>J19</f>
    </oc>
    <nc r="J9"/>
  </rcc>
  <rcc rId="21276" sId="19">
    <oc r="K9">
      <f>K19</f>
    </oc>
    <nc r="K9"/>
  </rcc>
  <rcc rId="21277" sId="19">
    <oc r="L9">
      <f>L19</f>
    </oc>
    <nc r="L9"/>
  </rcc>
  <rcc rId="21278" sId="19">
    <oc r="M9">
      <f>M19</f>
    </oc>
    <nc r="M9"/>
  </rcc>
  <rcc rId="21279" sId="19">
    <oc r="N9">
      <f>N19</f>
    </oc>
    <nc r="N9"/>
  </rcc>
  <rcc rId="21280" sId="19">
    <oc r="O9">
      <f>O19</f>
    </oc>
    <nc r="O9"/>
  </rcc>
  <rcc rId="21281" sId="19">
    <oc r="P9">
      <f>P19</f>
    </oc>
    <nc r="P9"/>
  </rcc>
  <rcc rId="21282" sId="19">
    <oc r="Q9">
      <f>Q19</f>
    </oc>
    <nc r="Q9"/>
  </rcc>
  <rcc rId="21283" sId="19">
    <oc r="R9">
      <f>R19</f>
    </oc>
    <nc r="R9"/>
  </rcc>
  <rcc rId="21284" sId="19">
    <oc r="S9">
      <f>S19</f>
    </oc>
    <nc r="S9"/>
  </rcc>
  <rcc rId="21285" sId="19">
    <oc r="T9">
      <f>T19</f>
    </oc>
    <nc r="T9"/>
  </rcc>
  <rcc rId="21286" sId="19">
    <oc r="U9">
      <f>U19</f>
    </oc>
    <nc r="U9"/>
  </rcc>
  <rcc rId="21287" sId="19">
    <oc r="V9">
      <f>V19</f>
    </oc>
    <nc r="V9"/>
  </rcc>
  <rcc rId="21288" sId="19">
    <oc r="W9">
      <f>W19</f>
    </oc>
    <nc r="W9"/>
  </rcc>
  <rcc rId="21289" sId="19">
    <oc r="X9">
      <f>X19</f>
    </oc>
    <nc r="X9"/>
  </rcc>
  <rcc rId="21290" sId="19">
    <oc r="Y9">
      <f>Y19</f>
    </oc>
    <nc r="Y9"/>
  </rcc>
  <rcc rId="21291" sId="19">
    <oc r="Z9">
      <f>Z19</f>
    </oc>
    <nc r="Z9"/>
  </rcc>
  <rcc rId="21292" sId="19">
    <oc r="AA9">
      <f>AA19</f>
    </oc>
    <nc r="AA9"/>
  </rcc>
  <rcc rId="21293" sId="19">
    <oc r="AB9">
      <f>AB19</f>
    </oc>
    <nc r="AB9"/>
  </rcc>
  <rcc rId="21294" sId="19">
    <oc r="AC9">
      <f>AC19</f>
    </oc>
    <nc r="AC9"/>
  </rcc>
  <rcc rId="21295" sId="19">
    <oc r="AD9">
      <f>AD19</f>
    </oc>
    <nc r="AD9"/>
  </rcc>
  <rcc rId="21296" sId="19">
    <oc r="AE9">
      <f>AE19</f>
    </oc>
    <nc r="AE9"/>
  </rcc>
  <rcc rId="21297" sId="19">
    <oc r="AF9">
      <f>AF19</f>
    </oc>
    <nc r="AF9"/>
  </rcc>
  <rcc rId="21298" sId="19">
    <oc r="AG9">
      <f>AG19</f>
    </oc>
    <nc r="AG9"/>
  </rcc>
  <rcc rId="21299" sId="19">
    <oc r="C10" t="inlineStr">
      <is>
        <t>бюджет автономного округа</t>
      </is>
    </oc>
    <nc r="C10"/>
  </rcc>
  <rcc rId="21300" sId="19">
    <oc r="D10">
      <f>SUM(J10,L10,N10,P10,R10,T10,V10,X10,Z10,AB10,AD10,AF10)</f>
    </oc>
    <nc r="D10"/>
  </rcc>
  <rcc rId="21301" sId="19">
    <oc r="E10">
      <f>J10+L10+N10</f>
    </oc>
    <nc r="E10"/>
  </rcc>
  <rcc rId="21302" sId="19">
    <oc r="F10">
      <f>G10</f>
    </oc>
    <nc r="F10"/>
  </rcc>
  <rcc rId="21303" sId="19">
    <oc r="G10">
      <f>SUM(K10,M10,O10,Q10,S10,U10,W10,Y10,AA10,AC10,AE10,AG10)</f>
    </oc>
    <nc r="G10"/>
  </rcc>
  <rcc rId="21304" sId="19">
    <oc r="H10">
      <f>IFERROR(G10/D10*100,0)</f>
    </oc>
    <nc r="H10"/>
  </rcc>
  <rcc rId="21305" sId="19">
    <oc r="I10">
      <f>IFERROR(G10/E10*100,0)</f>
    </oc>
    <nc r="I10"/>
  </rcc>
  <rcc rId="21306" sId="19">
    <oc r="J10">
      <f>J20</f>
    </oc>
    <nc r="J10"/>
  </rcc>
  <rcc rId="21307" sId="19">
    <oc r="K10">
      <f>K20</f>
    </oc>
    <nc r="K10"/>
  </rcc>
  <rcc rId="21308" sId="19">
    <oc r="L10">
      <f>L20</f>
    </oc>
    <nc r="L10"/>
  </rcc>
  <rcc rId="21309" sId="19">
    <oc r="M10">
      <f>M20</f>
    </oc>
    <nc r="M10"/>
  </rcc>
  <rcc rId="21310" sId="19">
    <oc r="N10">
      <f>N20</f>
    </oc>
    <nc r="N10"/>
  </rcc>
  <rcc rId="21311" sId="19">
    <oc r="O10">
      <f>O20</f>
    </oc>
    <nc r="O10"/>
  </rcc>
  <rcc rId="21312" sId="19">
    <oc r="P10">
      <f>P20</f>
    </oc>
    <nc r="P10"/>
  </rcc>
  <rcc rId="21313" sId="19">
    <oc r="Q10">
      <f>Q20</f>
    </oc>
    <nc r="Q10"/>
  </rcc>
  <rcc rId="21314" sId="19">
    <oc r="R10">
      <f>R20</f>
    </oc>
    <nc r="R10"/>
  </rcc>
  <rcc rId="21315" sId="19">
    <oc r="S10">
      <f>S20</f>
    </oc>
    <nc r="S10"/>
  </rcc>
  <rcc rId="21316" sId="19">
    <oc r="T10">
      <f>T20</f>
    </oc>
    <nc r="T10"/>
  </rcc>
  <rcc rId="21317" sId="19">
    <oc r="U10">
      <f>U20</f>
    </oc>
    <nc r="U10"/>
  </rcc>
  <rcc rId="21318" sId="19">
    <oc r="V10">
      <f>V20</f>
    </oc>
    <nc r="V10"/>
  </rcc>
  <rcc rId="21319" sId="19">
    <oc r="W10">
      <f>W20</f>
    </oc>
    <nc r="W10"/>
  </rcc>
  <rcc rId="21320" sId="19">
    <oc r="X10">
      <f>X20</f>
    </oc>
    <nc r="X10"/>
  </rcc>
  <rcc rId="21321" sId="19">
    <oc r="Y10">
      <f>Y20</f>
    </oc>
    <nc r="Y10"/>
  </rcc>
  <rcc rId="21322" sId="19">
    <oc r="Z10">
      <f>Z20</f>
    </oc>
    <nc r="Z10"/>
  </rcc>
  <rcc rId="21323" sId="19">
    <oc r="AA10">
      <f>AA20</f>
    </oc>
    <nc r="AA10"/>
  </rcc>
  <rcc rId="21324" sId="19">
    <oc r="AB10">
      <f>AB20</f>
    </oc>
    <nc r="AB10"/>
  </rcc>
  <rcc rId="21325" sId="19">
    <oc r="AC10">
      <f>AC20</f>
    </oc>
    <nc r="AC10"/>
  </rcc>
  <rcc rId="21326" sId="19">
    <oc r="AD10">
      <f>AD20</f>
    </oc>
    <nc r="AD10"/>
  </rcc>
  <rcc rId="21327" sId="19">
    <oc r="AE10">
      <f>AE20</f>
    </oc>
    <nc r="AE10"/>
  </rcc>
  <rcc rId="21328" sId="19">
    <oc r="AF10">
      <f>AF20</f>
    </oc>
    <nc r="AF10"/>
  </rcc>
  <rcc rId="21329" sId="19">
    <oc r="AG10">
      <f>AG20</f>
    </oc>
    <nc r="AG10"/>
  </rcc>
  <rcc rId="21330" sId="19">
    <oc r="C11" t="inlineStr">
      <is>
        <t>бюджет города Когалыма</t>
      </is>
    </oc>
    <nc r="C11"/>
  </rcc>
  <rcc rId="21331" sId="19">
    <oc r="D11">
      <f>SUM(J11,L11,N11,P11,R11,T11,V11,X11,Z11,AB11,AD11,AF11)</f>
    </oc>
    <nc r="D11"/>
  </rcc>
  <rcc rId="21332" sId="19">
    <oc r="E11">
      <f>J11+L11+N11</f>
    </oc>
    <nc r="E11"/>
  </rcc>
  <rcc rId="21333" sId="19">
    <oc r="F11">
      <f>G11</f>
    </oc>
    <nc r="F11"/>
  </rcc>
  <rcc rId="21334" sId="19">
    <oc r="G11">
      <f>SUM(K11,M11,O11,Q11,S11,U11,W11,Y11,AA11,AC11,AE11,AG11)</f>
    </oc>
    <nc r="G11"/>
  </rcc>
  <rcc rId="21335" sId="19">
    <oc r="H11">
      <f>IFERROR(G11/D11*100,0)</f>
    </oc>
    <nc r="H11"/>
  </rcc>
  <rcc rId="21336" sId="19">
    <oc r="I11">
      <f>IFERROR(G11/E11*100,0)</f>
    </oc>
    <nc r="I11"/>
  </rcc>
  <rcc rId="21337" sId="19">
    <oc r="J11">
      <f>J14+J17+J21+J24</f>
    </oc>
    <nc r="J11"/>
  </rcc>
  <rcc rId="21338" sId="19">
    <oc r="K11">
      <f>K14+K17+K21+K24</f>
    </oc>
    <nc r="K11"/>
  </rcc>
  <rcc rId="21339" sId="19">
    <oc r="L11">
      <f>L14+L17+L21+L24</f>
    </oc>
    <nc r="L11"/>
  </rcc>
  <rcc rId="21340" sId="19">
    <oc r="M11">
      <f>M14+M17+M21+M24</f>
    </oc>
    <nc r="M11"/>
  </rcc>
  <rcc rId="21341" sId="19">
    <oc r="N11">
      <f>N14+N17+N21+N24</f>
    </oc>
    <nc r="N11"/>
  </rcc>
  <rcc rId="21342" sId="19">
    <oc r="O11">
      <f>O14+O17+O21+O24</f>
    </oc>
    <nc r="O11"/>
  </rcc>
  <rcc rId="21343" sId="19">
    <oc r="P11">
      <f>P14+P17+P21+P24</f>
    </oc>
    <nc r="P11"/>
  </rcc>
  <rcc rId="21344" sId="19">
    <oc r="Q11">
      <f>Q14+Q17+Q21+Q24</f>
    </oc>
    <nc r="Q11"/>
  </rcc>
  <rcc rId="21345" sId="19">
    <oc r="R11">
      <f>R14+R17+R21+R24</f>
    </oc>
    <nc r="R11"/>
  </rcc>
  <rcc rId="21346" sId="19">
    <oc r="S11">
      <f>S14+S17+S21+S24</f>
    </oc>
    <nc r="S11"/>
  </rcc>
  <rcc rId="21347" sId="19">
    <oc r="T11">
      <f>T14+T17+T21+T24</f>
    </oc>
    <nc r="T11"/>
  </rcc>
  <rcc rId="21348" sId="19">
    <oc r="U11">
      <f>U14+U17+U21+U24</f>
    </oc>
    <nc r="U11"/>
  </rcc>
  <rcc rId="21349" sId="19">
    <oc r="V11">
      <f>V14+V17+V21+V24</f>
    </oc>
    <nc r="V11"/>
  </rcc>
  <rcc rId="21350" sId="19">
    <oc r="W11">
      <f>W14+W17+W21+W24</f>
    </oc>
    <nc r="W11"/>
  </rcc>
  <rcc rId="21351" sId="19">
    <oc r="X11">
      <f>X14+X17+X21+X24</f>
    </oc>
    <nc r="X11"/>
  </rcc>
  <rcc rId="21352" sId="19">
    <oc r="Y11">
      <f>Y14+Y17+Y21+Y24</f>
    </oc>
    <nc r="Y11"/>
  </rcc>
  <rcc rId="21353" sId="19">
    <oc r="Z11">
      <f>Z14+Z17+Z21+Z24</f>
    </oc>
    <nc r="Z11"/>
  </rcc>
  <rcc rId="21354" sId="19">
    <oc r="AA11">
      <f>AA14+AA17+AA21+AA24</f>
    </oc>
    <nc r="AA11"/>
  </rcc>
  <rcc rId="21355" sId="19">
    <oc r="AB11">
      <f>AB14+AB17+AB21+AB24</f>
    </oc>
    <nc r="AB11"/>
  </rcc>
  <rcc rId="21356" sId="19">
    <oc r="AC11">
      <f>AC14+AC17+AC21+AC24</f>
    </oc>
    <nc r="AC11"/>
  </rcc>
  <rcc rId="21357" sId="19">
    <oc r="AD11">
      <f>AD14+AD17+AD21+AD24</f>
    </oc>
    <nc r="AD11"/>
  </rcc>
  <rcc rId="21358" sId="19">
    <oc r="AE11">
      <f>AE14+AE17+AE21+AE24</f>
    </oc>
    <nc r="AE11"/>
  </rcc>
  <rcc rId="21359" sId="19">
    <oc r="AF11">
      <f>AF14+AF17+AF21+AF24</f>
    </oc>
    <nc r="AF11"/>
  </rcc>
  <rcc rId="21360" sId="19">
    <oc r="AG11">
      <f>AG14+AG17+AG21+AG24</f>
    </oc>
    <nc r="AG11"/>
  </rcc>
  <rcc rId="21361" sId="19">
    <oc r="A12" t="inlineStr">
      <is>
        <t>1.</t>
      </is>
    </oc>
    <nc r="A12"/>
  </rcc>
  <rcc rId="21362" sId="19">
    <oc r="B12" t="inlineStr">
      <is>
        <t>Направление (подпрограмма) «Повышение профессионального уровня муниципальных служащих органов местного самоуправления города Когалыма»</t>
      </is>
    </oc>
    <nc r="B12"/>
  </rcc>
  <rcc rId="21363" sId="19">
    <oc r="A13" t="inlineStr">
      <is>
        <t xml:space="preserve"> 1.1.</t>
      </is>
    </oc>
    <nc r="A13"/>
  </rcc>
  <rcc rId="21364" sId="19">
    <oc r="B13" t="inlineStr">
      <is>
        <t xml:space="preserve">Комплекс процессных мероприятий «Дополнительное профессиональное образование муниципальных  служащих органов местного самоуправления  города Когалыма по приоритетным и иным направлениям деятельности»/ Мероприятие (результат) «Повышена квалификация руководителей и специалистов органов местного самоуправления города Когалыма по приоритетным и иным направлениям деятельности» </t>
      </is>
    </oc>
    <nc r="B13"/>
  </rcc>
  <rcc rId="21365" sId="19">
    <oc r="C13" t="inlineStr">
      <is>
        <t>Всего</t>
      </is>
    </oc>
    <nc r="C13"/>
  </rcc>
  <rcc rId="21366" sId="19">
    <oc r="D13">
      <f>D14</f>
    </oc>
    <nc r="D13"/>
  </rcc>
  <rcc rId="21367" sId="19">
    <oc r="E13">
      <f>E14</f>
    </oc>
    <nc r="E13"/>
  </rcc>
  <rcc rId="21368" sId="19">
    <oc r="F13">
      <f>F14</f>
    </oc>
    <nc r="F13"/>
  </rcc>
  <rcc rId="21369" sId="19">
    <oc r="G13">
      <f>G14</f>
    </oc>
    <nc r="G13"/>
  </rcc>
  <rcc rId="21370" sId="19">
    <oc r="H13">
      <f>IFERROR(G13/D13*100,0)</f>
    </oc>
    <nc r="H13"/>
  </rcc>
  <rcc rId="21371" sId="19">
    <oc r="I13">
      <f>IFERROR(G13/E13*100,0)</f>
    </oc>
    <nc r="I13"/>
  </rcc>
  <rcc rId="21372" sId="19">
    <oc r="J13">
      <f>J14</f>
    </oc>
    <nc r="J13"/>
  </rcc>
  <rcc rId="21373" sId="19">
    <oc r="K13">
      <f>K14</f>
    </oc>
    <nc r="K13"/>
  </rcc>
  <rcc rId="21374" sId="19">
    <oc r="L13">
      <f>L14</f>
    </oc>
    <nc r="L13"/>
  </rcc>
  <rcc rId="21375" sId="19">
    <oc r="M13">
      <f>M14</f>
    </oc>
    <nc r="M13"/>
  </rcc>
  <rcc rId="21376" sId="19">
    <oc r="N13">
      <f>N14</f>
    </oc>
    <nc r="N13"/>
  </rcc>
  <rcc rId="21377" sId="19">
    <oc r="O13">
      <f>O14</f>
    </oc>
    <nc r="O13"/>
  </rcc>
  <rcc rId="21378" sId="19">
    <oc r="P13">
      <f>P14</f>
    </oc>
    <nc r="P13"/>
  </rcc>
  <rcc rId="21379" sId="19">
    <oc r="Q13">
      <f>Q14</f>
    </oc>
    <nc r="Q13"/>
  </rcc>
  <rcc rId="21380" sId="19">
    <oc r="R13">
      <f>R14</f>
    </oc>
    <nc r="R13"/>
  </rcc>
  <rcc rId="21381" sId="19">
    <oc r="S13">
      <f>S14</f>
    </oc>
    <nc r="S13"/>
  </rcc>
  <rcc rId="21382" sId="19">
    <oc r="T13">
      <f>T14</f>
    </oc>
    <nc r="T13"/>
  </rcc>
  <rcc rId="21383" sId="19">
    <oc r="U13">
      <f>U14</f>
    </oc>
    <nc r="U13"/>
  </rcc>
  <rcc rId="21384" sId="19">
    <oc r="V13">
      <f>V14</f>
    </oc>
    <nc r="V13"/>
  </rcc>
  <rcc rId="21385" sId="19">
    <oc r="W13">
      <f>W14</f>
    </oc>
    <nc r="W13"/>
  </rcc>
  <rcc rId="21386" sId="19">
    <oc r="X13">
      <f>X14</f>
    </oc>
    <nc r="X13"/>
  </rcc>
  <rcc rId="21387" sId="19">
    <oc r="Y13">
      <f>Y14</f>
    </oc>
    <nc r="Y13"/>
  </rcc>
  <rcc rId="21388" sId="19">
    <oc r="Z13">
      <f>Z14</f>
    </oc>
    <nc r="Z13"/>
  </rcc>
  <rcc rId="21389" sId="19">
    <oc r="AA13">
      <f>AA14</f>
    </oc>
    <nc r="AA13"/>
  </rcc>
  <rcc rId="21390" sId="19">
    <oc r="AB13">
      <f>AB14</f>
    </oc>
    <nc r="AB13"/>
  </rcc>
  <rcc rId="21391" sId="19">
    <oc r="AC13">
      <f>AC14</f>
    </oc>
    <nc r="AC13"/>
  </rcc>
  <rcc rId="21392" sId="19">
    <oc r="AD13">
      <f>AD14</f>
    </oc>
    <nc r="AD13"/>
  </rcc>
  <rcc rId="21393" sId="19">
    <oc r="AE13">
      <f>AE14</f>
    </oc>
    <nc r="AE13"/>
  </rcc>
  <rcc rId="21394" sId="19">
    <oc r="AF13">
      <f>AF14</f>
    </oc>
    <nc r="AF13"/>
  </rcc>
  <rcc rId="21395" sId="19">
    <oc r="AG13">
      <f>AG14</f>
    </oc>
    <nc r="AG13"/>
  </rcc>
  <rcc rId="21396" sId="19">
    <oc r="C14" t="inlineStr">
      <is>
        <t>бюджет города Когалыма</t>
      </is>
    </oc>
    <nc r="C14"/>
  </rcc>
  <rcc rId="21397" sId="19">
    <oc r="D14">
      <f>SUM(J14,L14,N14,P14,R14,T14,V14,X14,Z14,AB14,AD14,AF14)</f>
    </oc>
    <nc r="D14"/>
  </rcc>
  <rcc rId="21398" sId="19">
    <oc r="E14">
      <f>J14+L14+N14</f>
    </oc>
    <nc r="E14"/>
  </rcc>
  <rcc rId="21399" sId="19">
    <oc r="F14">
      <f>G14</f>
    </oc>
    <nc r="F14"/>
  </rcc>
  <rcc rId="21400" sId="19">
    <oc r="G14">
      <f>SUM(K14,M14,O14,Q14,S14,U14,W14,Y14,AA14,AC14,AE14,AG14)</f>
    </oc>
    <nc r="G14"/>
  </rcc>
  <rcc rId="21401" sId="19">
    <oc r="H14">
      <f>IFERROR(G14/D14*100,0)</f>
    </oc>
    <nc r="H14"/>
  </rcc>
  <rcc rId="21402" sId="19">
    <oc r="I14">
      <f>IFERROR(G14/E14*100,0)</f>
    </oc>
    <nc r="I14"/>
  </rcc>
  <rcc rId="21403" sId="19" numFmtId="4">
    <oc r="J14">
      <v>0</v>
    </oc>
    <nc r="J14"/>
  </rcc>
  <rcc rId="21404" sId="19" numFmtId="4">
    <oc r="L14">
      <v>0</v>
    </oc>
    <nc r="L14"/>
  </rcc>
  <rcc rId="21405" sId="19" numFmtId="4">
    <oc r="M14">
      <v>0</v>
    </oc>
    <nc r="M14"/>
  </rcc>
  <rcc rId="21406" sId="19" numFmtId="4">
    <oc r="N14">
      <v>299</v>
    </oc>
    <nc r="N14"/>
  </rcc>
  <rcc rId="21407" sId="19" numFmtId="4">
    <oc r="O14">
      <v>299</v>
    </oc>
    <nc r="O14"/>
  </rcc>
  <rcc rId="21408" sId="19" numFmtId="4">
    <oc r="P14">
      <v>0</v>
    </oc>
    <nc r="P14"/>
  </rcc>
  <rcc rId="21409" sId="19" numFmtId="4">
    <oc r="Q14">
      <v>0</v>
    </oc>
    <nc r="Q14"/>
  </rcc>
  <rcc rId="21410" sId="19" numFmtId="4">
    <oc r="R14">
      <v>0</v>
    </oc>
    <nc r="R14"/>
  </rcc>
  <rcc rId="21411" sId="19" numFmtId="4">
    <oc r="S14">
      <v>0</v>
    </oc>
    <nc r="S14"/>
  </rcc>
  <rcc rId="21412" sId="19" numFmtId="4">
    <oc r="T14">
      <v>200.2</v>
    </oc>
    <nc r="T14"/>
  </rcc>
  <rcc rId="21413" sId="19" numFmtId="4">
    <oc r="U14">
      <v>0</v>
    </oc>
    <nc r="U14"/>
  </rcc>
  <rcc rId="21414" sId="19" numFmtId="4">
    <oc r="V14">
      <v>0</v>
    </oc>
    <nc r="V14"/>
  </rcc>
  <rcc rId="21415" sId="19" numFmtId="4">
    <oc r="W14">
      <v>0</v>
    </oc>
    <nc r="W14"/>
  </rcc>
  <rcc rId="21416" sId="19" numFmtId="4">
    <oc r="X14">
      <v>0</v>
    </oc>
    <nc r="X14"/>
  </rcc>
  <rcc rId="21417" sId="19" numFmtId="4">
    <oc r="Y14">
      <v>0</v>
    </oc>
    <nc r="Y14"/>
  </rcc>
  <rcc rId="21418" sId="19" numFmtId="4">
    <oc r="Z14">
      <v>0</v>
    </oc>
    <nc r="Z14"/>
  </rcc>
  <rcc rId="21419" sId="19" numFmtId="4">
    <oc r="AA14">
      <v>0</v>
    </oc>
    <nc r="AA14"/>
  </rcc>
  <rcc rId="21420" sId="19" numFmtId="4">
    <oc r="AB14">
      <v>0</v>
    </oc>
    <nc r="AB14"/>
  </rcc>
  <rcc rId="21421" sId="19" numFmtId="4">
    <oc r="AC14">
      <v>0</v>
    </oc>
    <nc r="AC14"/>
  </rcc>
  <rcc rId="21422" sId="19" numFmtId="4">
    <oc r="AD14">
      <v>0</v>
    </oc>
    <nc r="AD14"/>
  </rcc>
  <rcc rId="21423" sId="19" numFmtId="4">
    <oc r="AE14">
      <v>0</v>
    </oc>
    <nc r="AE14"/>
  </rcc>
  <rcc rId="21424" sId="19" numFmtId="4">
    <oc r="AF14">
      <v>0</v>
    </oc>
    <nc r="AF14"/>
  </rcc>
  <rcc rId="21425" sId="19" numFmtId="4">
    <oc r="AG14">
      <v>0</v>
    </oc>
    <nc r="AG14"/>
  </rcc>
  <rcc rId="21426" sId="19">
    <oc r="A15" t="inlineStr">
      <is>
        <t>2.</t>
      </is>
    </oc>
    <nc r="A15"/>
  </rcc>
  <rcc rId="21427" sId="19">
    <oc r="B15" t="inlineStr">
      <is>
        <t>Направление (подпрограмма) «Создание условий для развития муниципальной службы в органах местного самоуправления города Когалыма»</t>
      </is>
    </oc>
    <nc r="B15"/>
  </rcc>
  <rcc rId="21428" sId="19">
    <oc r="A16" t="inlineStr">
      <is>
        <t xml:space="preserve"> 2.1.</t>
      </is>
    </oc>
    <nc r="A16"/>
  </rcc>
  <rcc rId="21429" sId="19">
    <oc r="B16" t="inlineStr">
      <is>
        <t>Комплекс процессных мероприятий «Обеспечение мер, способствующих совершенствованию управления кадровым составом, повышению результативности и эффективности, а также престижа муниципальной службы в городе Когалыме, совершенствование антикоррупционных механизмов в системе муниципальной службы»/</t>
      </is>
    </oc>
    <nc r="B16"/>
  </rcc>
  <rcc rId="21430" sId="19">
    <oc r="C16" t="inlineStr">
      <is>
        <t>Всего</t>
      </is>
    </oc>
    <nc r="C16"/>
  </rcc>
  <rcc rId="21431" sId="19">
    <oc r="D16">
      <f>D17</f>
    </oc>
    <nc r="D16"/>
  </rcc>
  <rcc rId="21432" sId="19">
    <oc r="E16">
      <f>E17</f>
    </oc>
    <nc r="E16"/>
  </rcc>
  <rcc rId="21433" sId="19">
    <oc r="F16">
      <f>F17</f>
    </oc>
    <nc r="F16"/>
  </rcc>
  <rcc rId="21434" sId="19">
    <oc r="G16">
      <f>G17</f>
    </oc>
    <nc r="G16"/>
  </rcc>
  <rcc rId="21435" sId="19">
    <oc r="H16">
      <f>IFERROR(G16/D16*100,0)</f>
    </oc>
    <nc r="H16"/>
  </rcc>
  <rcc rId="21436" sId="19">
    <oc r="I16">
      <f>IFERROR(G16/E16*100,0)</f>
    </oc>
    <nc r="I16"/>
  </rcc>
  <rcc rId="21437" sId="19">
    <oc r="J16">
      <f>J17</f>
    </oc>
    <nc r="J16"/>
  </rcc>
  <rcc rId="21438" sId="19">
    <oc r="K16">
      <f>K17</f>
    </oc>
    <nc r="K16"/>
  </rcc>
  <rcc rId="21439" sId="19">
    <oc r="L16">
      <f>L17</f>
    </oc>
    <nc r="L16"/>
  </rcc>
  <rcc rId="21440" sId="19">
    <oc r="M16">
      <f>M17</f>
    </oc>
    <nc r="M16"/>
  </rcc>
  <rcc rId="21441" sId="19">
    <oc r="N16">
      <f>N17</f>
    </oc>
    <nc r="N16"/>
  </rcc>
  <rcc rId="21442" sId="19">
    <oc r="O16">
      <f>O17</f>
    </oc>
    <nc r="O16"/>
  </rcc>
  <rcc rId="21443" sId="19">
    <oc r="P16">
      <f>P17</f>
    </oc>
    <nc r="P16"/>
  </rcc>
  <rcc rId="21444" sId="19">
    <oc r="Q16">
      <f>Q17</f>
    </oc>
    <nc r="Q16"/>
  </rcc>
  <rcc rId="21445" sId="19">
    <oc r="R16">
      <f>R17</f>
    </oc>
    <nc r="R16"/>
  </rcc>
  <rcc rId="21446" sId="19">
    <oc r="S16">
      <f>S17</f>
    </oc>
    <nc r="S16"/>
  </rcc>
  <rcc rId="21447" sId="19">
    <oc r="T16">
      <f>T17</f>
    </oc>
    <nc r="T16"/>
  </rcc>
  <rcc rId="21448" sId="19">
    <oc r="U16">
      <f>U17</f>
    </oc>
    <nc r="U16"/>
  </rcc>
  <rcc rId="21449" sId="19">
    <oc r="V16">
      <f>V17</f>
    </oc>
    <nc r="V16"/>
  </rcc>
  <rcc rId="21450" sId="19">
    <oc r="W16">
      <f>W17</f>
    </oc>
    <nc r="W16"/>
  </rcc>
  <rcc rId="21451" sId="19">
    <oc r="X16">
      <f>X17</f>
    </oc>
    <nc r="X16"/>
  </rcc>
  <rcc rId="21452" sId="19">
    <oc r="Y16">
      <f>Y17</f>
    </oc>
    <nc r="Y16"/>
  </rcc>
  <rcc rId="21453" sId="19">
    <oc r="Z16">
      <f>Z17</f>
    </oc>
    <nc r="Z16"/>
  </rcc>
  <rcc rId="21454" sId="19">
    <oc r="AA16">
      <f>AA17</f>
    </oc>
    <nc r="AA16"/>
  </rcc>
  <rcc rId="21455" sId="19">
    <oc r="AB16">
      <f>AB17</f>
    </oc>
    <nc r="AB16"/>
  </rcc>
  <rcc rId="21456" sId="19">
    <oc r="AC16">
      <f>AC17</f>
    </oc>
    <nc r="AC16"/>
  </rcc>
  <rcc rId="21457" sId="19">
    <oc r="AD16">
      <f>AD17</f>
    </oc>
    <nc r="AD16"/>
  </rcc>
  <rcc rId="21458" sId="19">
    <oc r="AE16">
      <f>AE17</f>
    </oc>
    <nc r="AE16"/>
  </rcc>
  <rcc rId="21459" sId="19">
    <oc r="AF16">
      <f>AF17</f>
    </oc>
    <nc r="AF16"/>
  </rcc>
  <rcc rId="21460" sId="19">
    <oc r="AG16">
      <f>AG17</f>
    </oc>
    <nc r="AG16"/>
  </rcc>
  <rcc rId="21461" sId="19">
    <oc r="C17" t="inlineStr">
      <is>
        <t>бюджет города Когалыма</t>
      </is>
    </oc>
    <nc r="C17"/>
  </rcc>
  <rcc rId="21462" sId="19">
    <oc r="D17">
      <f>SUM(J17,L17,N17,P17,R17,T17,V17,X17,Z17,AB17,AD17,AF17)</f>
    </oc>
    <nc r="D17"/>
  </rcc>
  <rcc rId="21463" sId="19">
    <oc r="E17">
      <f>J17+L17+N17</f>
    </oc>
    <nc r="E17"/>
  </rcc>
  <rcc rId="21464" sId="19">
    <oc r="F17">
      <f>G17</f>
    </oc>
    <nc r="F17"/>
  </rcc>
  <rcc rId="21465" sId="19">
    <oc r="G17">
      <f>SUM(K17,M17,O17,Q17,S17,U17,W17,Y17,AA17,AC17,AE17,AG17)</f>
    </oc>
    <nc r="G17"/>
  </rcc>
  <rcc rId="21466" sId="19">
    <oc r="H17">
      <f>IFERROR(G17/D17*100,0)</f>
    </oc>
    <nc r="H17"/>
  </rcc>
  <rcc rId="21467" sId="19">
    <oc r="I17">
      <f>IFERROR(G17/E17*100,0)</f>
    </oc>
    <nc r="I17"/>
  </rcc>
  <rcc rId="21468" sId="19" numFmtId="4">
    <oc r="J17">
      <v>2602.2539999999999</v>
    </oc>
    <nc r="J17"/>
  </rcc>
  <rcc rId="21469" sId="19" numFmtId="4">
    <oc r="K17">
      <v>1757.0483200000001</v>
    </oc>
    <nc r="K17"/>
  </rcc>
  <rcc rId="21470" sId="19">
    <oc r="L17">
      <f>3282.855+206.29961</f>
    </oc>
    <nc r="L17"/>
  </rcc>
  <rcc rId="21471" sId="19">
    <oc r="M17">
      <f>1428.86802+206.29961</f>
    </oc>
    <nc r="M17"/>
  </rcc>
  <rcc rId="21472" sId="19">
    <oc r="N17">
      <f>1116.752+111.03594</f>
    </oc>
    <nc r="N17"/>
  </rcc>
  <rcc rId="21473" sId="19">
    <oc r="O17">
      <f>1332.98505+111.03594</f>
    </oc>
    <nc r="O17"/>
  </rcc>
  <rcc rId="21474" sId="19">
    <oc r="P17">
      <f>6764.39581</f>
    </oc>
    <nc r="P17"/>
  </rcc>
  <rcc rId="21475" sId="19" numFmtId="4">
    <oc r="Q17">
      <v>0</v>
    </oc>
    <nc r="Q17"/>
  </rcc>
  <rcc rId="21476" sId="19" numFmtId="4">
    <oc r="R17">
      <v>1071.3579999999999</v>
    </oc>
    <nc r="R17"/>
  </rcc>
  <rcc rId="21477" sId="19" numFmtId="4">
    <oc r="S17">
      <v>0</v>
    </oc>
    <nc r="S17"/>
  </rcc>
  <rcc rId="21478" sId="19" numFmtId="4">
    <oc r="T17">
      <v>1575.1579999999999</v>
    </oc>
    <nc r="T17"/>
  </rcc>
  <rcc rId="21479" sId="19" numFmtId="4">
    <oc r="U17">
      <v>0</v>
    </oc>
    <nc r="U17"/>
  </rcc>
  <rcc rId="21480" sId="19" numFmtId="4">
    <oc r="V17">
      <v>6810.6444600000004</v>
    </oc>
    <nc r="V17"/>
  </rcc>
  <rcc rId="21481" sId="19" numFmtId="4">
    <oc r="W17">
      <v>0</v>
    </oc>
    <nc r="W17"/>
  </rcc>
  <rcc rId="21482" sId="19" numFmtId="4">
    <oc r="X17">
      <v>861.35799999999995</v>
    </oc>
    <nc r="X17"/>
  </rcc>
  <rcc rId="21483" sId="19" numFmtId="4">
    <oc r="Y17">
      <v>0</v>
    </oc>
    <nc r="Y17"/>
  </rcc>
  <rcc rId="21484" sId="19" numFmtId="4">
    <oc r="Z17">
      <v>911.35799999999995</v>
    </oc>
    <nc r="Z17"/>
  </rcc>
  <rcc rId="21485" sId="19" numFmtId="4">
    <oc r="AA17">
      <v>0</v>
    </oc>
    <nc r="AA17"/>
  </rcc>
  <rcc rId="21486" sId="19" numFmtId="4">
    <oc r="AB17">
      <v>3575.2428</v>
    </oc>
    <nc r="AB17"/>
  </rcc>
  <rcc rId="21487" sId="19" numFmtId="4">
    <oc r="AC17">
      <v>0</v>
    </oc>
    <nc r="AC17"/>
  </rcc>
  <rcc rId="21488" sId="19" numFmtId="4">
    <oc r="AD17">
      <v>861.04962999999998</v>
    </oc>
    <nc r="AD17"/>
  </rcc>
  <rcc rId="21489" sId="19" numFmtId="4">
    <oc r="AE17">
      <v>0</v>
    </oc>
    <nc r="AE17"/>
  </rcc>
  <rcc rId="21490" sId="19">
    <oc r="AF17">
      <f>6031.97398+1151.20039+1381.36406</f>
    </oc>
    <nc r="AF17"/>
  </rcc>
  <rcc rId="21491" sId="19" numFmtId="4">
    <oc r="AG17">
      <v>0</v>
    </oc>
    <nc r="AG17"/>
  </rcc>
  <rcc rId="21492" sId="19">
    <oc r="A18" t="inlineStr">
      <is>
        <t>2.2.</t>
      </is>
    </oc>
    <nc r="A18"/>
  </rcc>
  <rcc rId="21493" sId="19">
    <oc r="B18" t="inlineStr">
      <is>
        <t>Комплекс процессных мероприятий «Осуществление переданных государственных полномочий в области регистрации актов гражданского состояния» / Мероприятие (результат) «Исполнены переданные государственные полномочия по государственной регистрации актов гражданского состояния»</t>
      </is>
    </oc>
    <nc r="B18"/>
  </rcc>
  <rcc rId="21494" sId="19">
    <oc r="C18" t="inlineStr">
      <is>
        <t>Всего</t>
      </is>
    </oc>
    <nc r="C18"/>
  </rcc>
  <rcc rId="21495" sId="19">
    <oc r="D18">
      <f>D19+D20+D21</f>
    </oc>
    <nc r="D18"/>
  </rcc>
  <rcc rId="21496" sId="19">
    <oc r="E18">
      <f>E19+E20+E21</f>
    </oc>
    <nc r="E18"/>
  </rcc>
  <rcc rId="21497" sId="19">
    <oc r="F18">
      <f>F19+F20+F21</f>
    </oc>
    <nc r="F18"/>
  </rcc>
  <rcc rId="21498" sId="19">
    <oc r="G18">
      <f>G19+G20+G21</f>
    </oc>
    <nc r="G18"/>
  </rcc>
  <rcc rId="21499" sId="19">
    <oc r="H18">
      <f>IFERROR(G18/D18*100,0)</f>
    </oc>
    <nc r="H18"/>
  </rcc>
  <rcc rId="21500" sId="19">
    <oc r="I18">
      <f>IFERROR(G18/E18*100,0)</f>
    </oc>
    <nc r="I18"/>
  </rcc>
  <rcc rId="21501" sId="19">
    <oc r="J18">
      <f>J19+J20+J21</f>
    </oc>
    <nc r="J18"/>
  </rcc>
  <rcc rId="21502" sId="19">
    <oc r="K18">
      <f>K19+K20+K21</f>
    </oc>
    <nc r="K18"/>
  </rcc>
  <rcc rId="21503" sId="19">
    <oc r="L18">
      <f>L19+L20+L21</f>
    </oc>
    <nc r="L18"/>
  </rcc>
  <rcc rId="21504" sId="19">
    <oc r="M18">
      <f>M19+M20+M21</f>
    </oc>
    <nc r="M18"/>
  </rcc>
  <rcc rId="21505" sId="19">
    <oc r="N18">
      <f>N19+N20+N21</f>
    </oc>
    <nc r="N18"/>
  </rcc>
  <rcc rId="21506" sId="19">
    <oc r="O18">
      <f>O19+O20+O21</f>
    </oc>
    <nc r="O18"/>
  </rcc>
  <rcc rId="21507" sId="19">
    <oc r="P18">
      <f>P19+P20+P21</f>
    </oc>
    <nc r="P18"/>
  </rcc>
  <rcc rId="21508" sId="19">
    <oc r="Q18">
      <f>Q19+Q20+Q21</f>
    </oc>
    <nc r="Q18"/>
  </rcc>
  <rcc rId="21509" sId="19">
    <oc r="R18">
      <f>R19+R20+R21</f>
    </oc>
    <nc r="R18"/>
  </rcc>
  <rcc rId="21510" sId="19">
    <oc r="S18">
      <f>S19+S20+S21</f>
    </oc>
    <nc r="S18"/>
  </rcc>
  <rcc rId="21511" sId="19">
    <oc r="T18">
      <f>T19+T20+T21</f>
    </oc>
    <nc r="T18"/>
  </rcc>
  <rcc rId="21512" sId="19">
    <oc r="U18">
      <f>U19+U20+U21</f>
    </oc>
    <nc r="U18"/>
  </rcc>
  <rcc rId="21513" sId="19">
    <oc r="V18">
      <f>V19+V20+V21</f>
    </oc>
    <nc r="V18"/>
  </rcc>
  <rcc rId="21514" sId="19">
    <oc r="W18">
      <f>W19+W20+W21</f>
    </oc>
    <nc r="W18"/>
  </rcc>
  <rcc rId="21515" sId="19">
    <oc r="X18">
      <f>X19+X20+X21</f>
    </oc>
    <nc r="X18"/>
  </rcc>
  <rcc rId="21516" sId="19">
    <oc r="Y18">
      <f>Y19+Y20+Y21</f>
    </oc>
    <nc r="Y18"/>
  </rcc>
  <rcc rId="21517" sId="19">
    <oc r="Z18">
      <f>Z19+Z20+Z21</f>
    </oc>
    <nc r="Z18"/>
  </rcc>
  <rcc rId="21518" sId="19">
    <oc r="AA18">
      <f>AA19+AA20+AA21</f>
    </oc>
    <nc r="AA18"/>
  </rcc>
  <rcc rId="21519" sId="19">
    <oc r="AB18">
      <f>AB19+AB20+AB21</f>
    </oc>
    <nc r="AB18"/>
  </rcc>
  <rcc rId="21520" sId="19">
    <oc r="AC18">
      <f>AC19+AC20+AC21</f>
    </oc>
    <nc r="AC18"/>
  </rcc>
  <rcc rId="21521" sId="19">
    <oc r="AD18">
      <f>AD19+AD20+AD21</f>
    </oc>
    <nc r="AD18"/>
  </rcc>
  <rcc rId="21522" sId="19">
    <oc r="AE18">
      <f>AE19+AE20+AE21</f>
    </oc>
    <nc r="AE18"/>
  </rcc>
  <rcc rId="21523" sId="19">
    <oc r="AF18">
      <f>AF19+AF20+AF21</f>
    </oc>
    <nc r="AF18"/>
  </rcc>
  <rcc rId="21524" sId="19">
    <oc r="AG18">
      <f>AG19+AG20+AG21</f>
    </oc>
    <nc r="AG18"/>
  </rcc>
  <rcc rId="21525" sId="19">
    <oc r="C19" t="inlineStr">
      <is>
        <t>федеральный бюджет</t>
      </is>
    </oc>
    <nc r="C19"/>
  </rcc>
  <rcc rId="21526" sId="19">
    <oc r="D19">
      <f>SUM(J19,L19,N19,P19,R19,T19,V19,X19,Z19,AB19,AD19,AF19)</f>
    </oc>
    <nc r="D19"/>
  </rcc>
  <rcc rId="21527" sId="19">
    <oc r="E19">
      <f>J19+L19+N19</f>
    </oc>
    <nc r="E19"/>
  </rcc>
  <rcc rId="21528" sId="19">
    <oc r="F19">
      <f>G19</f>
    </oc>
    <nc r="F19"/>
  </rcc>
  <rcc rId="21529" sId="19">
    <oc r="G19">
      <f>SUM(K19,M19,O19,Q19,S19,U19,W19,Y19,AA19,AC19,AE19,AG19)</f>
    </oc>
    <nc r="G19"/>
  </rcc>
  <rcc rId="21530" sId="19">
    <oc r="H19">
      <f>IFERROR(G19/D19*100,0)</f>
    </oc>
    <nc r="H19"/>
  </rcc>
  <rcc rId="21531" sId="19">
    <oc r="I19">
      <f>IFERROR(G19/E19*100,0)</f>
    </oc>
    <nc r="I19"/>
  </rcc>
  <rcc rId="21532" sId="19" numFmtId="4">
    <oc r="J19">
      <v>533.65200000000004</v>
    </oc>
    <nc r="J19"/>
  </rcc>
  <rcc rId="21533" sId="19" numFmtId="4">
    <oc r="K19">
      <v>407.34699999999998</v>
    </oc>
    <nc r="K19"/>
  </rcc>
  <rcc rId="21534" sId="19" numFmtId="4">
    <oc r="L19">
      <v>734.69100000000003</v>
    </oc>
    <nc r="L19"/>
  </rcc>
  <rcc rId="21535" sId="19" numFmtId="4">
    <oc r="M19">
      <v>781.77151000000003</v>
    </oc>
    <nc r="M19"/>
  </rcc>
  <rcc rId="21536" sId="19" numFmtId="4">
    <oc r="N19">
      <v>326.40600000000001</v>
    </oc>
    <nc r="N19"/>
  </rcc>
  <rcc rId="21537" sId="19" numFmtId="4">
    <oc r="O19">
      <v>348.72284000000002</v>
    </oc>
    <nc r="O19"/>
  </rcc>
  <rcc rId="21538" sId="19" numFmtId="4">
    <oc r="P19">
      <v>457.40699999999998</v>
    </oc>
    <nc r="P19"/>
  </rcc>
  <rcc rId="21539" sId="19" numFmtId="4">
    <oc r="Q19">
      <v>0</v>
    </oc>
    <nc r="Q19"/>
  </rcc>
  <rcc rId="21540" sId="19" numFmtId="4">
    <oc r="R19">
      <v>544.53800000000001</v>
    </oc>
    <nc r="R19"/>
  </rcc>
  <rcc rId="21541" sId="19" numFmtId="4">
    <oc r="S19">
      <v>0</v>
    </oc>
    <nc r="S19"/>
  </rcc>
  <rcc rId="21542" sId="19" numFmtId="4">
    <oc r="T19">
      <v>558.61</v>
    </oc>
    <nc r="T19"/>
  </rcc>
  <rcc rId="21543" sId="19" numFmtId="4">
    <oc r="U19">
      <v>0</v>
    </oc>
    <nc r="U19"/>
  </rcc>
  <rcc rId="21544" sId="19" numFmtId="4">
    <oc r="V19">
      <v>523.43399999999997</v>
    </oc>
    <nc r="V19"/>
  </rcc>
  <rcc rId="21545" sId="19" numFmtId="4">
    <oc r="W19">
      <v>0</v>
    </oc>
    <nc r="W19"/>
  </rcc>
  <rcc rId="21546" sId="19" numFmtId="4">
    <oc r="X19">
      <v>653.15700000000004</v>
    </oc>
    <nc r="X19"/>
  </rcc>
  <rcc rId="21547" sId="19" numFmtId="4">
    <oc r="Y19">
      <v>0</v>
    </oc>
    <nc r="Y19"/>
  </rcc>
  <rcc rId="21548" sId="19" numFmtId="4">
    <oc r="Z19">
      <v>718.149</v>
    </oc>
    <nc r="Z19"/>
  </rcc>
  <rcc rId="21549" sId="19" numFmtId="4">
    <oc r="AA19">
      <v>0</v>
    </oc>
    <nc r="AA19"/>
  </rcc>
  <rcc rId="21550" sId="19" numFmtId="4">
    <oc r="AB19">
      <v>339.88</v>
    </oc>
    <nc r="AB19"/>
  </rcc>
  <rcc rId="21551" sId="19" numFmtId="4">
    <oc r="AC19">
      <v>0</v>
    </oc>
    <nc r="AC19"/>
  </rcc>
  <rcc rId="21552" sId="19" numFmtId="4">
    <oc r="AD19">
      <v>464.73599999999999</v>
    </oc>
    <nc r="AD19"/>
  </rcc>
  <rcc rId="21553" sId="19" numFmtId="4">
    <oc r="AE19">
      <v>0</v>
    </oc>
    <nc r="AE19"/>
  </rcc>
  <rcc rId="21554" sId="19" numFmtId="4">
    <oc r="AF19">
      <v>524.34</v>
    </oc>
    <nc r="AF19"/>
  </rcc>
  <rcc rId="21555" sId="19" numFmtId="4">
    <oc r="AG19">
      <v>0</v>
    </oc>
    <nc r="AG19"/>
  </rcc>
  <rcc rId="21556" sId="19">
    <oc r="C20" t="inlineStr">
      <is>
        <t>бюджет автономного округа</t>
      </is>
    </oc>
    <nc r="C20"/>
  </rcc>
  <rcc rId="21557" sId="19">
    <oc r="D20">
      <f>SUM(J20,L20,N20,P20,R20,T20,V20,X20,Z20,AB20,AD20,AF20)</f>
    </oc>
    <nc r="D20"/>
  </rcc>
  <rcc rId="21558" sId="19">
    <oc r="E20">
      <f>J20+L20+N20</f>
    </oc>
    <nc r="E20"/>
  </rcc>
  <rcc rId="21559" sId="19">
    <oc r="F20">
      <f>G20</f>
    </oc>
    <nc r="F20"/>
  </rcc>
  <rcc rId="21560" sId="19">
    <oc r="G20">
      <f>SUM(K20,M20,O20,Q20,S20,U20,W20,Y20,AA20,AC20,AE20,AG20)</f>
    </oc>
    <nc r="G20"/>
  </rcc>
  <rcc rId="21561" sId="19">
    <oc r="H20">
      <f>IFERROR(G20/D20*100,0)</f>
    </oc>
    <nc r="H20"/>
  </rcc>
  <rcc rId="21562" sId="19">
    <oc r="I20">
      <f>IFERROR(G20/E20*100,0)</f>
    </oc>
    <nc r="I20"/>
  </rcc>
  <rcc rId="21563" sId="19" numFmtId="4">
    <oc r="J20">
      <v>277.38954000000001</v>
    </oc>
    <nc r="J20"/>
  </rcc>
  <rcc rId="21564" sId="19" numFmtId="4">
    <oc r="K20">
      <v>204.99442999999999</v>
    </oc>
    <nc r="K20"/>
  </rcc>
  <rcc rId="21565" sId="19" numFmtId="4">
    <oc r="L20">
      <v>19</v>
    </oc>
    <nc r="L20"/>
  </rcc>
  <rcc rId="21566" sId="19" numFmtId="4">
    <oc r="M20">
      <v>12.918229999999999</v>
    </oc>
    <nc r="M20"/>
  </rcc>
  <rcc rId="21567" sId="19" numFmtId="4">
    <oc r="N20">
      <v>151.1</v>
    </oc>
    <nc r="N20"/>
  </rcc>
  <rcc rId="21568" sId="19" numFmtId="4">
    <oc r="O20">
      <v>223.33718999999999</v>
    </oc>
    <nc r="O20"/>
  </rcc>
  <rcc rId="21569" sId="19" numFmtId="4">
    <oc r="P20">
      <v>186.07415</v>
    </oc>
    <nc r="P20"/>
  </rcc>
  <rcc rId="21570" sId="19" numFmtId="4">
    <oc r="Q20">
      <v>0</v>
    </oc>
    <nc r="Q20"/>
  </rcc>
  <rcc rId="21571" sId="19" numFmtId="4">
    <oc r="R20">
      <v>192.84</v>
    </oc>
    <nc r="R20"/>
  </rcc>
  <rcc rId="21572" sId="19" numFmtId="4">
    <oc r="S20">
      <v>0</v>
    </oc>
    <nc r="S20"/>
  </rcc>
  <rcc rId="21573" sId="19" numFmtId="4">
    <oc r="T20">
      <v>118.44</v>
    </oc>
    <nc r="T20"/>
  </rcc>
  <rcc rId="21574" sId="19" numFmtId="4">
    <oc r="U20">
      <v>0</v>
    </oc>
    <nc r="U20"/>
  </rcc>
  <rcc rId="21575" sId="19" numFmtId="4">
    <oc r="V20">
      <v>385.71015</v>
    </oc>
    <nc r="V20"/>
  </rcc>
  <rcc rId="21576" sId="19" numFmtId="4">
    <oc r="W20">
      <v>0</v>
    </oc>
    <nc r="W20"/>
  </rcc>
  <rcc rId="21577" sId="19" numFmtId="4">
    <oc r="X20">
      <v>225</v>
    </oc>
    <nc r="X20"/>
  </rcc>
  <rcc rId="21578" sId="19" numFmtId="4">
    <oc r="Y20">
      <v>0</v>
    </oc>
    <nc r="Y20"/>
  </rcc>
  <rcc rId="21579" sId="19" numFmtId="4">
    <oc r="Z20">
      <v>30</v>
    </oc>
    <nc r="Z20"/>
  </rcc>
  <rcc rId="21580" sId="19" numFmtId="4">
    <oc r="AA20">
      <v>0</v>
    </oc>
    <nc r="AA20"/>
  </rcc>
  <rcc rId="21581" sId="19" numFmtId="4">
    <oc r="AB20">
      <v>535.75160000000005</v>
    </oc>
    <nc r="AB20"/>
  </rcc>
  <rcc rId="21582" sId="19" numFmtId="4">
    <oc r="AC20">
      <v>0</v>
    </oc>
    <nc r="AC20"/>
  </rcc>
  <rcc rId="21583" sId="19" numFmtId="4">
    <oc r="AD20">
      <v>50</v>
    </oc>
    <nc r="AD20"/>
  </rcc>
  <rcc rId="21584" sId="19" numFmtId="4">
    <oc r="AE20">
      <v>0</v>
    </oc>
    <nc r="AE20"/>
  </rcc>
  <rcc rId="21585" sId="19" numFmtId="4">
    <oc r="AF20">
      <v>308.79599999999999</v>
    </oc>
    <nc r="AF20"/>
  </rcc>
  <rcc rId="21586" sId="19" numFmtId="4">
    <oc r="AG20">
      <v>0</v>
    </oc>
    <nc r="AG20"/>
  </rcc>
  <rcc rId="21587" sId="19">
    <oc r="C21" t="inlineStr">
      <is>
        <t>бюджет города Когалыма</t>
      </is>
    </oc>
    <nc r="C21"/>
  </rcc>
  <rcc rId="21588" sId="19">
    <oc r="D21">
      <f>SUM(J21,L21,N21,P21,R21,T21,V21,X21,Z21,AB21,AD21,AF21)</f>
    </oc>
    <nc r="D21"/>
  </rcc>
  <rcc rId="21589" sId="19">
    <oc r="E21">
      <f>J21</f>
    </oc>
    <nc r="E21"/>
  </rcc>
  <rcc rId="21590" sId="19">
    <oc r="F21">
      <f>G21</f>
    </oc>
    <nc r="F21"/>
  </rcc>
  <rcc rId="21591" sId="19">
    <oc r="G21">
      <f>SUM(K21,M21,O21,Q21,S21,U21,W21,Y21,AA21,AC21,AE21,AG21)</f>
    </oc>
    <nc r="G21"/>
  </rcc>
  <rcc rId="21592" sId="19">
    <oc r="H21">
      <f>IFERROR(G21/D21*100,0)</f>
    </oc>
    <nc r="H21"/>
  </rcc>
  <rcc rId="21593" sId="19">
    <oc r="I21">
      <f>IFERROR(G21/E21*100,0)</f>
    </oc>
    <nc r="I21"/>
  </rcc>
  <rcc rId="21594" sId="19" numFmtId="4">
    <oc r="J21">
      <v>0</v>
    </oc>
    <nc r="J21"/>
  </rcc>
  <rcc rId="21595" sId="19" numFmtId="4">
    <oc r="K21">
      <v>0</v>
    </oc>
    <nc r="K21"/>
  </rcc>
  <rcc rId="21596" sId="19" numFmtId="4">
    <oc r="L21">
      <v>0</v>
    </oc>
    <nc r="L21"/>
  </rcc>
  <rcc rId="21597" sId="19" numFmtId="4">
    <oc r="M21">
      <v>0</v>
    </oc>
    <nc r="M21"/>
  </rcc>
  <rcc rId="21598" sId="19" numFmtId="4">
    <oc r="N21">
      <v>0</v>
    </oc>
    <nc r="N21"/>
  </rcc>
  <rcc rId="21599" sId="19" numFmtId="4">
    <oc r="O21">
      <v>0</v>
    </oc>
    <nc r="O21"/>
  </rcc>
  <rcc rId="21600" sId="19" numFmtId="4">
    <oc r="P21">
      <v>0</v>
    </oc>
    <nc r="P21"/>
  </rcc>
  <rcc rId="21601" sId="19" numFmtId="4">
    <oc r="Q21">
      <v>0</v>
    </oc>
    <nc r="Q21"/>
  </rcc>
  <rcc rId="21602" sId="19" numFmtId="4">
    <oc r="R21">
      <v>0</v>
    </oc>
    <nc r="R21"/>
  </rcc>
  <rcc rId="21603" sId="19" numFmtId="4">
    <oc r="S21">
      <v>0</v>
    </oc>
    <nc r="S21"/>
  </rcc>
  <rcc rId="21604" sId="19" numFmtId="4">
    <oc r="T21">
      <v>0</v>
    </oc>
    <nc r="T21"/>
  </rcc>
  <rcc rId="21605" sId="19" numFmtId="4">
    <oc r="U21">
      <v>0</v>
    </oc>
    <nc r="U21"/>
  </rcc>
  <rcc rId="21606" sId="19" numFmtId="4">
    <oc r="V21">
      <v>0</v>
    </oc>
    <nc r="V21"/>
  </rcc>
  <rcc rId="21607" sId="19" numFmtId="4">
    <oc r="W21">
      <v>0</v>
    </oc>
    <nc r="W21"/>
  </rcc>
  <rcc rId="21608" sId="19" numFmtId="4">
    <oc r="X21">
      <v>0</v>
    </oc>
    <nc r="X21"/>
  </rcc>
  <rcc rId="21609" sId="19" numFmtId="4">
    <oc r="Y21">
      <v>0</v>
    </oc>
    <nc r="Y21"/>
  </rcc>
  <rcc rId="21610" sId="19" numFmtId="4">
    <oc r="Z21">
      <v>0</v>
    </oc>
    <nc r="Z21"/>
  </rcc>
  <rcc rId="21611" sId="19" numFmtId="4">
    <oc r="AA21">
      <v>0</v>
    </oc>
    <nc r="AA21"/>
  </rcc>
  <rcc rId="21612" sId="19" numFmtId="4">
    <oc r="AB21">
      <v>0</v>
    </oc>
    <nc r="AB21"/>
  </rcc>
  <rcc rId="21613" sId="19" numFmtId="4">
    <oc r="AC21">
      <v>0</v>
    </oc>
    <nc r="AC21"/>
  </rcc>
  <rcc rId="21614" sId="19" numFmtId="4">
    <oc r="AD21">
      <v>0</v>
    </oc>
    <nc r="AD21"/>
  </rcc>
  <rcc rId="21615" sId="19" numFmtId="4">
    <oc r="AE21">
      <v>0</v>
    </oc>
    <nc r="AE21"/>
  </rcc>
  <rcc rId="21616" sId="19" numFmtId="4">
    <oc r="AF21">
      <v>0</v>
    </oc>
    <nc r="AF21"/>
  </rcc>
  <rcc rId="21617" sId="19" numFmtId="4">
    <oc r="AG21">
      <v>0</v>
    </oc>
    <nc r="AG21"/>
  </rcc>
  <rcc rId="21618" sId="19">
    <oc r="A22" t="inlineStr">
      <is>
        <t>3.</t>
      </is>
    </oc>
    <nc r="A22"/>
  </rcc>
  <rcc rId="21619" sId="19">
    <oc r="B22" t="inlineStr">
      <is>
        <t>Направление (подпрограмма) «Структурные элементы, не входящие в направления (подпрограммы)»</t>
      </is>
    </oc>
    <nc r="B22"/>
  </rcc>
  <rcc rId="21620" sId="19">
    <oc r="A23" t="inlineStr">
      <is>
        <t>3.1.</t>
      </is>
    </oc>
    <nc r="A23"/>
  </rcc>
  <rcc rId="21621" sId="19">
    <oc r="B23" t="inlineStr">
      <is>
        <t>Комплекс процессных мероприятий «Обеспечение деятельности органов местного самоуправления города Когалыма» / Мероприятие (результат) «Обеспечена деятельность должностных лиц и структурных подразделений Администрации города Когалыма (глава города Когалыма, заместители главы города Когалыма, управление по общим вопросам, юридическое управление, специальный сектор, отдел финансово-экономического обеспечения и контроля, отдел муниципального контроля Администрации города Когалыма»</t>
      </is>
    </oc>
    <nc r="B23"/>
  </rcc>
  <rcc rId="21622" sId="19">
    <oc r="C23" t="inlineStr">
      <is>
        <t>Всего</t>
      </is>
    </oc>
    <nc r="C23"/>
  </rcc>
  <rcc rId="21623" sId="19">
    <oc r="D23">
      <f>D24</f>
    </oc>
    <nc r="D23"/>
  </rcc>
  <rcc rId="21624" sId="19">
    <oc r="E23">
      <f>E24</f>
    </oc>
    <nc r="E23"/>
  </rcc>
  <rcc rId="21625" sId="19">
    <oc r="F23">
      <f>F24</f>
    </oc>
    <nc r="F23"/>
  </rcc>
  <rcc rId="21626" sId="19">
    <oc r="G23">
      <f>G24</f>
    </oc>
    <nc r="G23"/>
  </rcc>
  <rcc rId="21627" sId="19">
    <oc r="H23">
      <f>IFERROR(G23/D23*100,0)</f>
    </oc>
    <nc r="H23"/>
  </rcc>
  <rcc rId="21628" sId="19">
    <oc r="I23">
      <f>IFERROR(G23/E23*100,0)</f>
    </oc>
    <nc r="I23"/>
  </rcc>
  <rcc rId="21629" sId="19">
    <oc r="J23">
      <f>J24</f>
    </oc>
    <nc r="J23"/>
  </rcc>
  <rcc rId="21630" sId="19">
    <oc r="K23">
      <f>K24</f>
    </oc>
    <nc r="K23"/>
  </rcc>
  <rcc rId="21631" sId="19">
    <oc r="L23">
      <f>L24</f>
    </oc>
    <nc r="L23"/>
  </rcc>
  <rcc rId="21632" sId="19">
    <oc r="M23">
      <f>M24</f>
    </oc>
    <nc r="M23"/>
  </rcc>
  <rcc rId="21633" sId="19">
    <oc r="N23">
      <f>N24</f>
    </oc>
    <nc r="N23"/>
  </rcc>
  <rcc rId="21634" sId="19">
    <oc r="O23">
      <f>O24</f>
    </oc>
    <nc r="O23"/>
  </rcc>
  <rcc rId="21635" sId="19">
    <oc r="P23">
      <f>P24</f>
    </oc>
    <nc r="P23"/>
  </rcc>
  <rcc rId="21636" sId="19">
    <oc r="Q23">
      <f>Q24</f>
    </oc>
    <nc r="Q23"/>
  </rcc>
  <rcc rId="21637" sId="19">
    <oc r="R23">
      <f>R24</f>
    </oc>
    <nc r="R23"/>
  </rcc>
  <rcc rId="21638" sId="19">
    <oc r="S23">
      <f>S24</f>
    </oc>
    <nc r="S23"/>
  </rcc>
  <rcc rId="21639" sId="19">
    <oc r="T23">
      <f>T24</f>
    </oc>
    <nc r="T23"/>
  </rcc>
  <rcc rId="21640" sId="19">
    <oc r="U23">
      <f>U24</f>
    </oc>
    <nc r="U23"/>
  </rcc>
  <rcc rId="21641" sId="19">
    <oc r="V23">
      <f>V24</f>
    </oc>
    <nc r="V23"/>
  </rcc>
  <rcc rId="21642" sId="19">
    <oc r="W23">
      <f>W24</f>
    </oc>
    <nc r="W23"/>
  </rcc>
  <rcc rId="21643" sId="19">
    <oc r="X23">
      <f>X24</f>
    </oc>
    <nc r="X23"/>
  </rcc>
  <rcc rId="21644" sId="19">
    <oc r="Y23">
      <f>Y24</f>
    </oc>
    <nc r="Y23"/>
  </rcc>
  <rcc rId="21645" sId="19">
    <oc r="Z23">
      <f>Z24</f>
    </oc>
    <nc r="Z23"/>
  </rcc>
  <rcc rId="21646" sId="19">
    <oc r="AA23">
      <f>AA24</f>
    </oc>
    <nc r="AA23"/>
  </rcc>
  <rcc rId="21647" sId="19">
    <oc r="AB23">
      <f>AB24</f>
    </oc>
    <nc r="AB23"/>
  </rcc>
  <rcc rId="21648" sId="19">
    <oc r="AC23">
      <f>AC24</f>
    </oc>
    <nc r="AC23"/>
  </rcc>
  <rcc rId="21649" sId="19">
    <oc r="AD23">
      <f>AD24</f>
    </oc>
    <nc r="AD23"/>
  </rcc>
  <rcc rId="21650" sId="19">
    <oc r="AE23">
      <f>AE24</f>
    </oc>
    <nc r="AE23"/>
  </rcc>
  <rcc rId="21651" sId="19">
    <oc r="AF23">
      <f>AF24</f>
    </oc>
    <nc r="AF23"/>
  </rcc>
  <rcc rId="21652" sId="19">
    <oc r="AG23">
      <f>AG24</f>
    </oc>
    <nc r="AG23"/>
  </rcc>
  <rcc rId="21653" sId="19">
    <oc r="C24" t="inlineStr">
      <is>
        <t>бюджет города Когалыма</t>
      </is>
    </oc>
    <nc r="C24"/>
  </rcc>
  <rcc rId="21654" sId="19">
    <oc r="D24">
      <f>SUM(J24,L24,N24,P24,R24,T24,V24,X24,Z24,AB24,AD24,AF24)</f>
    </oc>
    <nc r="D24"/>
  </rcc>
  <rcc rId="21655" sId="19">
    <oc r="E24">
      <f>J24+L24+N24</f>
    </oc>
    <nc r="E24"/>
  </rcc>
  <rcc rId="21656" sId="19">
    <oc r="F24">
      <f>G24</f>
    </oc>
    <nc r="F24"/>
  </rcc>
  <rcc rId="21657" sId="19">
    <oc r="G24">
      <f>SUM(K24,M24,O24,Q24,S24,U24,W24,Y24,AA24,AC24,AE24,AG24)</f>
    </oc>
    <nc r="G24"/>
  </rcc>
  <rcc rId="21658" sId="19">
    <oc r="H24">
      <f>IFERROR(G24/D24*100,0)</f>
    </oc>
    <nc r="H24"/>
  </rcc>
  <rcc rId="21659" sId="19">
    <oc r="I24">
      <f>IFERROR(G24/E24*100,0)</f>
    </oc>
    <nc r="I24"/>
  </rcc>
  <rcc rId="21660" sId="19" numFmtId="4">
    <oc r="J24">
      <v>17145.027999999998</v>
    </oc>
    <nc r="J24"/>
  </rcc>
  <rcc rId="21661" sId="19" numFmtId="4">
    <oc r="K24">
      <v>8806.2244300000002</v>
    </oc>
    <nc r="K24"/>
  </rcc>
  <rcc rId="21662" sId="19" numFmtId="4">
    <oc r="L24">
      <v>10685.566000000001</v>
    </oc>
    <nc r="L24"/>
  </rcc>
  <rcc rId="21663" sId="19" numFmtId="4">
    <oc r="M24">
      <v>12161.342049999999</v>
    </oc>
    <nc r="M24"/>
  </rcc>
  <rcc rId="21664" sId="19" numFmtId="4">
    <oc r="N24">
      <v>8218.2867600000009</v>
    </oc>
    <nc r="N24"/>
  </rcc>
  <rcc rId="21665" sId="19" numFmtId="4">
    <oc r="O24">
      <v>9821.13472</v>
    </oc>
    <nc r="O24"/>
  </rcc>
  <rcc rId="21666" sId="19" numFmtId="4">
    <oc r="P24">
      <v>12331.16624</v>
    </oc>
    <nc r="P24"/>
  </rcc>
  <rcc rId="21667" sId="19" numFmtId="4">
    <oc r="Q24">
      <v>0</v>
    </oc>
    <nc r="Q24"/>
  </rcc>
  <rcc rId="21668" sId="19" numFmtId="4">
    <oc r="R24">
      <v>9696.7900000000009</v>
    </oc>
    <nc r="R24"/>
  </rcc>
  <rcc rId="21669" sId="19" numFmtId="4">
    <oc r="S24">
      <v>0</v>
    </oc>
    <nc r="S24"/>
  </rcc>
  <rcc rId="21670" sId="19" numFmtId="4">
    <oc r="T24">
      <v>7375.3630000000003</v>
    </oc>
    <nc r="T24"/>
  </rcc>
  <rcc rId="21671" sId="19" numFmtId="4">
    <oc r="U24">
      <v>0</v>
    </oc>
    <nc r="U24"/>
  </rcc>
  <rcc rId="21672" sId="19" numFmtId="4">
    <oc r="V24">
      <v>12997.514999999999</v>
    </oc>
    <nc r="V24"/>
  </rcc>
  <rcc rId="21673" sId="19" numFmtId="4">
    <oc r="W24">
      <v>0</v>
    </oc>
    <nc r="W24"/>
  </rcc>
  <rcc rId="21674" sId="19" numFmtId="4">
    <oc r="X24">
      <v>9988.0630000000001</v>
    </oc>
    <nc r="X24"/>
  </rcc>
  <rcc rId="21675" sId="19" numFmtId="4">
    <oc r="Y24">
      <v>0</v>
    </oc>
    <nc r="Y24"/>
  </rcc>
  <rcc rId="21676" sId="19" numFmtId="4">
    <oc r="Z24">
      <v>7200.07</v>
    </oc>
    <nc r="Z24"/>
  </rcc>
  <rcc rId="21677" sId="19" numFmtId="4">
    <oc r="AA24">
      <v>0</v>
    </oc>
    <nc r="AA24"/>
  </rcc>
  <rcc rId="21678" sId="19" numFmtId="4">
    <oc r="AB24">
      <v>8959.8719999999994</v>
    </oc>
    <nc r="AB24"/>
  </rcc>
  <rcc rId="21679" sId="19" numFmtId="4">
    <oc r="AC24">
      <v>0</v>
    </oc>
    <nc r="AC24"/>
  </rcc>
  <rcc rId="21680" sId="19" numFmtId="4">
    <oc r="AD24">
      <v>8171.8649999999998</v>
    </oc>
    <nc r="AD24"/>
  </rcc>
  <rcc rId="21681" sId="19" numFmtId="4">
    <oc r="AE24">
      <v>0</v>
    </oc>
    <nc r="AE24"/>
  </rcc>
  <rcc rId="21682" sId="19" numFmtId="4">
    <oc r="AF24">
      <v>8912.1149999999998</v>
    </oc>
    <nc r="AF24"/>
  </rcc>
  <rcc rId="21683" sId="19" numFmtId="4">
    <oc r="AG24">
      <v>0</v>
    </oc>
    <nc r="AG24"/>
  </rcc>
  <rcc rId="21684" sId="20">
    <oc r="C2" t="inlineStr">
      <is>
        <t xml:space="preserve">Отчет о ходе реализации муниципальной программы </t>
      </is>
    </oc>
    <nc r="C2"/>
  </rcc>
  <rcc rId="21685" sId="20">
    <oc r="C3" t="inlineStr">
      <is>
        <t xml:space="preserve"> "Развитие малого и среднего предпринимательства и инвестиционной деятельности в городе Когалыме" </t>
      </is>
    </oc>
    <nc r="C3"/>
  </rcc>
  <rcc rId="21686" sId="20">
    <oc r="AG3" t="inlineStr">
      <is>
        <t>тыс. рублей</t>
      </is>
    </oc>
    <nc r="AG3"/>
  </rcc>
  <rcc rId="21687" sId="20">
    <oc r="A4" t="inlineStr">
      <is>
        <t>№п/п</t>
      </is>
    </oc>
    <nc r="A4"/>
  </rcc>
  <rcc rId="21688" sId="20">
    <oc r="B4" t="inlineStr">
      <is>
        <t>Наименование направления (подпрограмм), структурных элементов</t>
      </is>
    </oc>
    <nc r="B4"/>
  </rcc>
  <rcc rId="21689" sId="20">
    <oc r="C4" t="inlineStr">
      <is>
        <t>Источники финансирования</t>
      </is>
    </oc>
    <nc r="C4"/>
  </rcc>
  <rcc rId="21690" sId="20">
    <oc r="D4" t="inlineStr">
      <is>
        <t>План на</t>
      </is>
    </oc>
    <nc r="D4"/>
  </rcc>
  <rcc rId="21691" sId="20">
    <oc r="E4" t="inlineStr">
      <is>
        <t>План на</t>
      </is>
    </oc>
    <nc r="E4"/>
  </rcc>
  <rcc rId="21692" sId="20">
    <oc r="F4" t="inlineStr">
      <is>
        <t xml:space="preserve">Профинансировано на </t>
      </is>
    </oc>
    <nc r="F4"/>
  </rcc>
  <rcc rId="21693" sId="20">
    <oc r="G4" t="inlineStr">
      <is>
        <t xml:space="preserve">Кассовый расход на </t>
      </is>
    </oc>
    <nc r="G4"/>
  </rcc>
  <rcc rId="21694" sId="20">
    <oc r="H4" t="inlineStr">
      <is>
        <t>Исполнение, %</t>
      </is>
    </oc>
    <nc r="H4"/>
  </rcc>
  <rcc rId="21695" sId="20">
    <oc r="J4" t="inlineStr">
      <is>
        <t>январь</t>
      </is>
    </oc>
    <nc r="J4"/>
  </rcc>
  <rcc rId="21696" sId="20">
    <oc r="L4" t="inlineStr">
      <is>
        <t>февраль</t>
      </is>
    </oc>
    <nc r="L4"/>
  </rcc>
  <rcc rId="21697" sId="20">
    <oc r="N4" t="inlineStr">
      <is>
        <t>март</t>
      </is>
    </oc>
    <nc r="N4"/>
  </rcc>
  <rcc rId="21698" sId="20">
    <oc r="P4" t="inlineStr">
      <is>
        <t>апрель</t>
      </is>
    </oc>
    <nc r="P4"/>
  </rcc>
  <rcc rId="21699" sId="20">
    <oc r="R4" t="inlineStr">
      <is>
        <t>май</t>
      </is>
    </oc>
    <nc r="R4"/>
  </rcc>
  <rcc rId="21700" sId="20">
    <oc r="T4" t="inlineStr">
      <is>
        <t>июнь</t>
      </is>
    </oc>
    <nc r="T4"/>
  </rcc>
  <rcc rId="21701" sId="20">
    <oc r="V4" t="inlineStr">
      <is>
        <t>июль</t>
      </is>
    </oc>
    <nc r="V4"/>
  </rcc>
  <rcc rId="21702" sId="20">
    <oc r="X4" t="inlineStr">
      <is>
        <t>август</t>
      </is>
    </oc>
    <nc r="X4"/>
  </rcc>
  <rcc rId="21703" sId="20">
    <oc r="Z4" t="inlineStr">
      <is>
        <t>сентябрь</t>
      </is>
    </oc>
    <nc r="Z4"/>
  </rcc>
  <rcc rId="21704" sId="20">
    <oc r="AB4" t="inlineStr">
      <is>
        <t>октябрь</t>
      </is>
    </oc>
    <nc r="AB4"/>
  </rcc>
  <rcc rId="21705" sId="20">
    <oc r="AD4" t="inlineStr">
      <is>
        <t>ноябрь</t>
      </is>
    </oc>
    <nc r="AD4"/>
  </rcc>
  <rcc rId="21706" sId="20">
    <oc r="AF4" t="inlineStr">
      <is>
        <t>декабрь</t>
      </is>
    </oc>
    <nc r="AF4"/>
  </rcc>
  <rcc rId="21707" sId="20">
    <oc r="AH4" t="inlineStr">
      <is>
        <t>Результаты реализации и причины отклонений факта от плана</t>
      </is>
    </oc>
    <nc r="AH4"/>
  </rcc>
  <rcc rId="21708" sId="20">
    <oc r="D6">
      <v>2025</v>
    </oc>
    <nc r="D6"/>
  </rcc>
  <rcc rId="21709" sId="20" numFmtId="19">
    <oc r="E6">
      <v>45778</v>
    </oc>
    <nc r="E6"/>
  </rcc>
  <rcc rId="21710" sId="20" numFmtId="19">
    <oc r="F6">
      <v>45778</v>
    </oc>
    <nc r="F6"/>
  </rcc>
  <rcc rId="21711" sId="20" numFmtId="19">
    <oc r="G6">
      <v>45778</v>
    </oc>
    <nc r="G6"/>
  </rcc>
  <rcc rId="21712" sId="20">
    <oc r="H6" t="inlineStr">
      <is>
        <t>к плану на год</t>
      </is>
    </oc>
    <nc r="H6"/>
  </rcc>
  <rcc rId="21713" sId="20">
    <oc r="I6" t="inlineStr">
      <is>
        <t>к плану на отчетную дату</t>
      </is>
    </oc>
    <nc r="I6"/>
  </rcc>
  <rcc rId="21714" sId="20">
    <oc r="J6" t="inlineStr">
      <is>
        <t xml:space="preserve">план </t>
      </is>
    </oc>
    <nc r="J6"/>
  </rcc>
  <rcc rId="21715" sId="20">
    <oc r="K6" t="inlineStr">
      <is>
        <t>кассовый расход</t>
      </is>
    </oc>
    <nc r="K6"/>
  </rcc>
  <rcc rId="21716" sId="20">
    <oc r="L6" t="inlineStr">
      <is>
        <t xml:space="preserve">план </t>
      </is>
    </oc>
    <nc r="L6"/>
  </rcc>
  <rcc rId="21717" sId="20">
    <oc r="M6" t="inlineStr">
      <is>
        <t>кассовый расход</t>
      </is>
    </oc>
    <nc r="M6"/>
  </rcc>
  <rcc rId="21718" sId="20">
    <oc r="N6" t="inlineStr">
      <is>
        <t xml:space="preserve">план </t>
      </is>
    </oc>
    <nc r="N6"/>
  </rcc>
  <rcc rId="21719" sId="20">
    <oc r="O6" t="inlineStr">
      <is>
        <t>кассовый расход</t>
      </is>
    </oc>
    <nc r="O6"/>
  </rcc>
  <rcc rId="21720" sId="20">
    <oc r="P6" t="inlineStr">
      <is>
        <t xml:space="preserve">план </t>
      </is>
    </oc>
    <nc r="P6"/>
  </rcc>
  <rcc rId="21721" sId="20">
    <oc r="Q6" t="inlineStr">
      <is>
        <t>кассовый расход</t>
      </is>
    </oc>
    <nc r="Q6"/>
  </rcc>
  <rcc rId="21722" sId="20">
    <oc r="R6" t="inlineStr">
      <is>
        <t xml:space="preserve">план </t>
      </is>
    </oc>
    <nc r="R6"/>
  </rcc>
  <rcc rId="21723" sId="20">
    <oc r="S6" t="inlineStr">
      <is>
        <t>кассовый расход</t>
      </is>
    </oc>
    <nc r="S6"/>
  </rcc>
  <rcc rId="21724" sId="20">
    <oc r="T6" t="inlineStr">
      <is>
        <t xml:space="preserve">план </t>
      </is>
    </oc>
    <nc r="T6"/>
  </rcc>
  <rcc rId="21725" sId="20">
    <oc r="U6" t="inlineStr">
      <is>
        <t>кассовый расход</t>
      </is>
    </oc>
    <nc r="U6"/>
  </rcc>
  <rcc rId="21726" sId="20">
    <oc r="V6" t="inlineStr">
      <is>
        <t xml:space="preserve">план </t>
      </is>
    </oc>
    <nc r="V6"/>
  </rcc>
  <rcc rId="21727" sId="20">
    <oc r="W6" t="inlineStr">
      <is>
        <t>кассовый расход</t>
      </is>
    </oc>
    <nc r="W6"/>
  </rcc>
  <rcc rId="21728" sId="20">
    <oc r="X6" t="inlineStr">
      <is>
        <t xml:space="preserve">план </t>
      </is>
    </oc>
    <nc r="X6"/>
  </rcc>
  <rcc rId="21729" sId="20">
    <oc r="Y6" t="inlineStr">
      <is>
        <t>кассовый расход</t>
      </is>
    </oc>
    <nc r="Y6"/>
  </rcc>
  <rcc rId="21730" sId="20">
    <oc r="Z6" t="inlineStr">
      <is>
        <t xml:space="preserve">план </t>
      </is>
    </oc>
    <nc r="Z6"/>
  </rcc>
  <rcc rId="21731" sId="20">
    <oc r="AA6" t="inlineStr">
      <is>
        <t>кассовый расход</t>
      </is>
    </oc>
    <nc r="AA6"/>
  </rcc>
  <rcc rId="21732" sId="20">
    <oc r="AB6" t="inlineStr">
      <is>
        <t xml:space="preserve">план </t>
      </is>
    </oc>
    <nc r="AB6"/>
  </rcc>
  <rcc rId="21733" sId="20">
    <oc r="AC6" t="inlineStr">
      <is>
        <t>кассовый расход</t>
      </is>
    </oc>
    <nc r="AC6"/>
  </rcc>
  <rcc rId="21734" sId="20">
    <oc r="AD6" t="inlineStr">
      <is>
        <t xml:space="preserve">план </t>
      </is>
    </oc>
    <nc r="AD6"/>
  </rcc>
  <rcc rId="21735" sId="20">
    <oc r="AE6" t="inlineStr">
      <is>
        <t>кассовый расход</t>
      </is>
    </oc>
    <nc r="AE6"/>
  </rcc>
  <rcc rId="21736" sId="20">
    <oc r="AF6" t="inlineStr">
      <is>
        <t xml:space="preserve">план </t>
      </is>
    </oc>
    <nc r="AF6"/>
  </rcc>
  <rcc rId="21737" sId="20">
    <oc r="AG6" t="inlineStr">
      <is>
        <t>кассовый расход</t>
      </is>
    </oc>
    <nc r="AG6"/>
  </rcc>
  <rcc rId="21738" sId="20" numFmtId="4">
    <oc r="A7">
      <v>1</v>
    </oc>
    <nc r="A7"/>
  </rcc>
  <rcc rId="21739" sId="20" numFmtId="4">
    <oc r="B7">
      <v>2</v>
    </oc>
    <nc r="B7"/>
  </rcc>
  <rcc rId="21740" sId="20" numFmtId="4">
    <oc r="C7">
      <v>3</v>
    </oc>
    <nc r="C7"/>
  </rcc>
  <rcc rId="21741" sId="20" numFmtId="4">
    <oc r="D7">
      <v>4</v>
    </oc>
    <nc r="D7"/>
  </rcc>
  <rcc rId="21742" sId="20" numFmtId="4">
    <oc r="E7">
      <v>5</v>
    </oc>
    <nc r="E7"/>
  </rcc>
  <rcc rId="21743" sId="20" numFmtId="4">
    <oc r="F7">
      <v>6</v>
    </oc>
    <nc r="F7"/>
  </rcc>
  <rcc rId="21744" sId="20" numFmtId="4">
    <oc r="G7">
      <v>7</v>
    </oc>
    <nc r="G7"/>
  </rcc>
  <rcc rId="21745" sId="20" numFmtId="4">
    <oc r="H7">
      <v>8</v>
    </oc>
    <nc r="H7"/>
  </rcc>
  <rcc rId="21746" sId="20" numFmtId="4">
    <oc r="I7">
      <v>9</v>
    </oc>
    <nc r="I7"/>
  </rcc>
  <rcc rId="21747" sId="20" numFmtId="4">
    <oc r="J7">
      <v>10</v>
    </oc>
    <nc r="J7"/>
  </rcc>
  <rcc rId="21748" sId="20" numFmtId="4">
    <oc r="K7">
      <v>11</v>
    </oc>
    <nc r="K7"/>
  </rcc>
  <rcc rId="21749" sId="20" numFmtId="4">
    <oc r="L7">
      <v>12</v>
    </oc>
    <nc r="L7"/>
  </rcc>
  <rcc rId="21750" sId="20" numFmtId="4">
    <oc r="M7">
      <v>13</v>
    </oc>
    <nc r="M7"/>
  </rcc>
  <rcc rId="21751" sId="20" numFmtId="4">
    <oc r="N7">
      <v>14</v>
    </oc>
    <nc r="N7"/>
  </rcc>
  <rcc rId="21752" sId="20" numFmtId="4">
    <oc r="O7">
      <v>15</v>
    </oc>
    <nc r="O7"/>
  </rcc>
  <rcc rId="21753" sId="20" numFmtId="4">
    <oc r="P7">
      <v>16</v>
    </oc>
    <nc r="P7"/>
  </rcc>
  <rcc rId="21754" sId="20" numFmtId="4">
    <oc r="Q7">
      <v>17</v>
    </oc>
    <nc r="Q7"/>
  </rcc>
  <rcc rId="21755" sId="20" numFmtId="4">
    <oc r="R7">
      <v>18</v>
    </oc>
    <nc r="R7"/>
  </rcc>
  <rcc rId="21756" sId="20" numFmtId="4">
    <oc r="S7">
      <v>19</v>
    </oc>
    <nc r="S7"/>
  </rcc>
  <rcc rId="21757" sId="20" numFmtId="4">
    <oc r="T7">
      <v>20</v>
    </oc>
    <nc r="T7"/>
  </rcc>
  <rcc rId="21758" sId="20" numFmtId="4">
    <oc r="U7">
      <v>21</v>
    </oc>
    <nc r="U7"/>
  </rcc>
  <rcc rId="21759" sId="20" numFmtId="4">
    <oc r="V7">
      <v>22</v>
    </oc>
    <nc r="V7"/>
  </rcc>
  <rcc rId="21760" sId="20" numFmtId="4">
    <oc r="W7">
      <v>23</v>
    </oc>
    <nc r="W7"/>
  </rcc>
  <rcc rId="21761" sId="20" numFmtId="4">
    <oc r="X7">
      <v>24</v>
    </oc>
    <nc r="X7"/>
  </rcc>
  <rcc rId="21762" sId="20" numFmtId="4">
    <oc r="Y7">
      <v>25</v>
    </oc>
    <nc r="Y7"/>
  </rcc>
  <rcc rId="21763" sId="20" numFmtId="4">
    <oc r="Z7">
      <v>26</v>
    </oc>
    <nc r="Z7"/>
  </rcc>
  <rcc rId="21764" sId="20" numFmtId="4">
    <oc r="AA7">
      <v>27</v>
    </oc>
    <nc r="AA7"/>
  </rcc>
  <rcc rId="21765" sId="20" numFmtId="4">
    <oc r="AB7">
      <v>28</v>
    </oc>
    <nc r="AB7"/>
  </rcc>
  <rcc rId="21766" sId="20" numFmtId="4">
    <oc r="AC7">
      <v>29</v>
    </oc>
    <nc r="AC7"/>
  </rcc>
  <rcc rId="21767" sId="20" numFmtId="4">
    <oc r="AD7">
      <v>30</v>
    </oc>
    <nc r="AD7"/>
  </rcc>
  <rcc rId="21768" sId="20" numFmtId="4">
    <oc r="AE7">
      <v>31</v>
    </oc>
    <nc r="AE7"/>
  </rcc>
  <rcc rId="21769" sId="20" numFmtId="4">
    <oc r="AF7">
      <v>32</v>
    </oc>
    <nc r="AF7"/>
  </rcc>
  <rcc rId="21770" sId="20" numFmtId="4">
    <oc r="AG7">
      <v>33</v>
    </oc>
    <nc r="AG7"/>
  </rcc>
  <rcc rId="21771" sId="20" numFmtId="4">
    <oc r="AH7">
      <v>34</v>
    </oc>
    <nc r="AH7"/>
  </rcc>
  <rcc rId="21772" sId="20">
    <oc r="B8" t="inlineStr">
      <is>
        <t>Всего по муниципальной программе</t>
      </is>
    </oc>
    <nc r="B8"/>
  </rcc>
  <rcc rId="21773" sId="20">
    <oc r="C8" t="inlineStr">
      <is>
        <t>Всего</t>
      </is>
    </oc>
    <nc r="C8"/>
  </rcc>
  <rcc rId="21774" sId="20">
    <oc r="D8">
      <f>D9+D10</f>
    </oc>
    <nc r="D8"/>
  </rcc>
  <rcc rId="21775" sId="20">
    <oc r="E8">
      <f>E9+E10</f>
    </oc>
    <nc r="E8"/>
  </rcc>
  <rcc rId="21776" sId="20">
    <oc r="F8">
      <f>F9+F10</f>
    </oc>
    <nc r="F8"/>
  </rcc>
  <rcc rId="21777" sId="20">
    <oc r="G8">
      <f>G9+G10</f>
    </oc>
    <nc r="G8"/>
  </rcc>
  <rcc rId="21778" sId="20">
    <oc r="H8">
      <f>IFERROR(G8/D8*100,0)</f>
    </oc>
    <nc r="H8"/>
  </rcc>
  <rcc rId="21779" sId="20">
    <oc r="I8">
      <f>IFERROR(G8/E8*100,0)</f>
    </oc>
    <nc r="I8"/>
  </rcc>
  <rcc rId="21780" sId="20">
    <oc r="J8">
      <f>J9+J10</f>
    </oc>
    <nc r="J8"/>
  </rcc>
  <rcc rId="21781" sId="20">
    <oc r="K8">
      <f>K9+K10</f>
    </oc>
    <nc r="K8"/>
  </rcc>
  <rcc rId="21782" sId="20">
    <oc r="L8">
      <f>L9+L10</f>
    </oc>
    <nc r="L8"/>
  </rcc>
  <rcc rId="21783" sId="20">
    <oc r="M8">
      <f>M9+M10</f>
    </oc>
    <nc r="M8"/>
  </rcc>
  <rcc rId="21784" sId="20">
    <oc r="N8">
      <f>N9+N10</f>
    </oc>
    <nc r="N8"/>
  </rcc>
  <rcc rId="21785" sId="20">
    <oc r="O8">
      <f>O9+O10</f>
    </oc>
    <nc r="O8"/>
  </rcc>
  <rcc rId="21786" sId="20">
    <oc r="P8">
      <f>P9+P10</f>
    </oc>
    <nc r="P8"/>
  </rcc>
  <rcc rId="21787" sId="20">
    <oc r="Q8">
      <f>Q9+Q10</f>
    </oc>
    <nc r="Q8"/>
  </rcc>
  <rcc rId="21788" sId="20">
    <oc r="R8">
      <f>R9+R10</f>
    </oc>
    <nc r="R8"/>
  </rcc>
  <rcc rId="21789" sId="20">
    <oc r="S8">
      <f>S9+S10</f>
    </oc>
    <nc r="S8"/>
  </rcc>
  <rcc rId="21790" sId="20">
    <oc r="T8">
      <f>T9+T10</f>
    </oc>
    <nc r="T8"/>
  </rcc>
  <rcc rId="21791" sId="20">
    <oc r="U8">
      <f>U9+U10</f>
    </oc>
    <nc r="U8"/>
  </rcc>
  <rcc rId="21792" sId="20">
    <oc r="V8">
      <f>V9+V10</f>
    </oc>
    <nc r="V8"/>
  </rcc>
  <rcc rId="21793" sId="20">
    <oc r="W8">
      <f>W9+W10</f>
    </oc>
    <nc r="W8"/>
  </rcc>
  <rcc rId="21794" sId="20">
    <oc r="X8">
      <f>X9+X10</f>
    </oc>
    <nc r="X8"/>
  </rcc>
  <rcc rId="21795" sId="20">
    <oc r="Y8">
      <f>Y9+Y10</f>
    </oc>
    <nc r="Y8"/>
  </rcc>
  <rcc rId="21796" sId="20">
    <oc r="Z8">
      <f>Z9+Z10</f>
    </oc>
    <nc r="Z8"/>
  </rcc>
  <rcc rId="21797" sId="20">
    <oc r="AA8">
      <f>AA9+AA10</f>
    </oc>
    <nc r="AA8"/>
  </rcc>
  <rcc rId="21798" sId="20">
    <oc r="AB8">
      <f>AB9+AB10</f>
    </oc>
    <nc r="AB8"/>
  </rcc>
  <rcc rId="21799" sId="20">
    <oc r="AC8">
      <f>AC9+AC10</f>
    </oc>
    <nc r="AC8"/>
  </rcc>
  <rcc rId="21800" sId="20">
    <oc r="AD8">
      <f>AD9+AD10</f>
    </oc>
    <nc r="AD8"/>
  </rcc>
  <rcc rId="21801" sId="20">
    <oc r="AE8">
      <f>AE9+AE10</f>
    </oc>
    <nc r="AE8"/>
  </rcc>
  <rcc rId="21802" sId="20">
    <oc r="AF8">
      <f>AF9+AF10</f>
    </oc>
    <nc r="AF8"/>
  </rcc>
  <rcc rId="21803" sId="20">
    <oc r="AG8">
      <f>AG9+AG10</f>
    </oc>
    <nc r="AG8"/>
  </rcc>
  <rcc rId="21804" sId="20">
    <oc r="C9" t="inlineStr">
      <is>
        <t>бюджет автономного округа</t>
      </is>
    </oc>
    <nc r="C9"/>
  </rcc>
  <rcc rId="21805" sId="20">
    <oc r="D9">
      <f>J9+L9+N9+P9+R9+T9+V9+X9+Z9+AB9+AD9+AF9</f>
    </oc>
    <nc r="D9"/>
  </rcc>
  <rcc rId="21806" sId="20">
    <oc r="E9">
      <f>J9</f>
    </oc>
    <nc r="E9"/>
  </rcc>
  <rcc rId="21807" sId="20">
    <oc r="F9">
      <f>G9</f>
    </oc>
    <nc r="F9"/>
  </rcc>
  <rcc rId="21808" sId="20">
    <oc r="G9">
      <f>K9+M9+O9+Q9+S9+U9+W9+Y9+AA9+AC9+AE9+AG9</f>
    </oc>
    <nc r="G9"/>
  </rcc>
  <rcc rId="21809" sId="20">
    <oc r="H9">
      <f>IFERROR(G9/D9*100,0)</f>
    </oc>
    <nc r="H9"/>
  </rcc>
  <rcc rId="21810" sId="20">
    <oc r="I9">
      <f>IFERROR(G9/E9*100,0)</f>
    </oc>
    <nc r="I9"/>
  </rcc>
  <rcc rId="21811" sId="20">
    <oc r="J9">
      <f>J13</f>
    </oc>
    <nc r="J9"/>
  </rcc>
  <rcc rId="21812" sId="20">
    <oc r="K9">
      <f>K13</f>
    </oc>
    <nc r="K9"/>
  </rcc>
  <rcc rId="21813" sId="20">
    <oc r="L9">
      <f>L13</f>
    </oc>
    <nc r="L9"/>
  </rcc>
  <rcc rId="21814" sId="20">
    <oc r="M9">
      <f>M13</f>
    </oc>
    <nc r="M9"/>
  </rcc>
  <rcc rId="21815" sId="20">
    <oc r="N9">
      <f>N13</f>
    </oc>
    <nc r="N9"/>
  </rcc>
  <rcc rId="21816" sId="20">
    <oc r="O9">
      <f>O13</f>
    </oc>
    <nc r="O9"/>
  </rcc>
  <rcc rId="21817" sId="20">
    <oc r="P9">
      <f>P13</f>
    </oc>
    <nc r="P9"/>
  </rcc>
  <rcc rId="21818" sId="20">
    <oc r="Q9">
      <f>Q13</f>
    </oc>
    <nc r="Q9"/>
  </rcc>
  <rcc rId="21819" sId="20">
    <oc r="R9">
      <f>R13</f>
    </oc>
    <nc r="R9"/>
  </rcc>
  <rcc rId="21820" sId="20">
    <oc r="S9">
      <f>S13</f>
    </oc>
    <nc r="S9"/>
  </rcc>
  <rcc rId="21821" sId="20">
    <oc r="T9">
      <f>T13</f>
    </oc>
    <nc r="T9"/>
  </rcc>
  <rcc rId="21822" sId="20">
    <oc r="U9">
      <f>U13</f>
    </oc>
    <nc r="U9"/>
  </rcc>
  <rcc rId="21823" sId="20">
    <oc r="V9">
      <f>V13</f>
    </oc>
    <nc r="V9"/>
  </rcc>
  <rcc rId="21824" sId="20">
    <oc r="W9">
      <f>W13</f>
    </oc>
    <nc r="W9"/>
  </rcc>
  <rcc rId="21825" sId="20">
    <oc r="X9">
      <f>X13</f>
    </oc>
    <nc r="X9"/>
  </rcc>
  <rcc rId="21826" sId="20">
    <oc r="Y9">
      <f>Y13</f>
    </oc>
    <nc r="Y9"/>
  </rcc>
  <rcc rId="21827" sId="20">
    <oc r="Z9">
      <f>Z13</f>
    </oc>
    <nc r="Z9"/>
  </rcc>
  <rcc rId="21828" sId="20">
    <oc r="AA9">
      <f>AA13</f>
    </oc>
    <nc r="AA9"/>
  </rcc>
  <rcc rId="21829" sId="20">
    <oc r="AB9">
      <f>AB13</f>
    </oc>
    <nc r="AB9"/>
  </rcc>
  <rcc rId="21830" sId="20">
    <oc r="AC9">
      <f>AC13</f>
    </oc>
    <nc r="AC9"/>
  </rcc>
  <rcc rId="21831" sId="20">
    <oc r="AD9">
      <f>AD13</f>
    </oc>
    <nc r="AD9"/>
  </rcc>
  <rcc rId="21832" sId="20">
    <oc r="AE9">
      <f>AE13</f>
    </oc>
    <nc r="AE9"/>
  </rcc>
  <rcc rId="21833" sId="20">
    <oc r="AF9">
      <f>AF13</f>
    </oc>
    <nc r="AF9"/>
  </rcc>
  <rcc rId="21834" sId="20">
    <oc r="AG9">
      <f>AG13</f>
    </oc>
    <nc r="AG9"/>
  </rcc>
  <rcc rId="21835" sId="20">
    <oc r="C10" t="inlineStr">
      <is>
        <t>бюджет города Когалыма</t>
      </is>
    </oc>
    <nc r="C10"/>
  </rcc>
  <rcc rId="21836" sId="20">
    <oc r="D10">
      <f>J10+L10+N10+P10+R10+T10+V10+X10+Z10+AB10+AD10+AF10</f>
    </oc>
    <nc r="D10"/>
  </rcc>
  <rcc rId="21837" sId="20">
    <oc r="E10">
      <f>J10+L10+N10+P10</f>
    </oc>
    <nc r="E10"/>
  </rcc>
  <rcc rId="21838" sId="20">
    <oc r="F10">
      <f>G10</f>
    </oc>
    <nc r="F10"/>
  </rcc>
  <rcc rId="21839" sId="20">
    <oc r="G10">
      <f>K10+M10+O10+Q10+S10+U10+W10+Y10+AA10+AC10+AE10+AG10</f>
    </oc>
    <nc r="G10"/>
  </rcc>
  <rcc rId="21840" sId="20">
    <oc r="H10">
      <f>IFERROR(G10/D10*100,0)</f>
    </oc>
    <nc r="H10"/>
  </rcc>
  <rcc rId="21841" sId="20">
    <oc r="I10">
      <f>IFERROR(G10/E10*100,0)</f>
    </oc>
    <nc r="I10"/>
  </rcc>
  <rcc rId="21842" sId="20">
    <oc r="J10">
      <f>J14+J22</f>
    </oc>
    <nc r="J10"/>
  </rcc>
  <rcc rId="21843" sId="20">
    <oc r="K10">
      <f>K14+K22</f>
    </oc>
    <nc r="K10"/>
  </rcc>
  <rcc rId="21844" sId="20">
    <oc r="L10">
      <f>L14+L22</f>
    </oc>
    <nc r="L10"/>
  </rcc>
  <rcc rId="21845" sId="20">
    <oc r="M10">
      <f>M14+M22</f>
    </oc>
    <nc r="M10"/>
  </rcc>
  <rcc rId="21846" sId="20">
    <oc r="N10">
      <f>N14+N22</f>
    </oc>
    <nc r="N10"/>
  </rcc>
  <rcc rId="21847" sId="20">
    <oc r="O10">
      <f>O14+O22</f>
    </oc>
    <nc r="O10"/>
  </rcc>
  <rcc rId="21848" sId="20">
    <oc r="P10">
      <f>P14+P22</f>
    </oc>
    <nc r="P10"/>
  </rcc>
  <rcc rId="21849" sId="20">
    <oc r="Q10">
      <f>Q14+Q22</f>
    </oc>
    <nc r="Q10"/>
  </rcc>
  <rcc rId="21850" sId="20">
    <oc r="R10">
      <f>R14+R22</f>
    </oc>
    <nc r="R10"/>
  </rcc>
  <rcc rId="21851" sId="20">
    <oc r="S10">
      <f>S14+S22</f>
    </oc>
    <nc r="S10"/>
  </rcc>
  <rcc rId="21852" sId="20">
    <oc r="T10">
      <f>T14+T22</f>
    </oc>
    <nc r="T10"/>
  </rcc>
  <rcc rId="21853" sId="20">
    <oc r="U10">
      <f>U14+U22</f>
    </oc>
    <nc r="U10"/>
  </rcc>
  <rcc rId="21854" sId="20">
    <oc r="V10">
      <f>V14+V22</f>
    </oc>
    <nc r="V10"/>
  </rcc>
  <rcc rId="21855" sId="20">
    <oc r="W10">
      <f>W14+W22</f>
    </oc>
    <nc r="W10"/>
  </rcc>
  <rcc rId="21856" sId="20">
    <oc r="X10">
      <f>X14+X22</f>
    </oc>
    <nc r="X10"/>
  </rcc>
  <rcc rId="21857" sId="20">
    <oc r="Y10">
      <f>Y14+Y22</f>
    </oc>
    <nc r="Y10"/>
  </rcc>
  <rcc rId="21858" sId="20">
    <oc r="Z10">
      <f>Z14+Z22</f>
    </oc>
    <nc r="Z10"/>
  </rcc>
  <rcc rId="21859" sId="20">
    <oc r="AA10">
      <f>AA14+AA22</f>
    </oc>
    <nc r="AA10"/>
  </rcc>
  <rcc rId="21860" sId="20">
    <oc r="AB10">
      <f>AB14+AB22</f>
    </oc>
    <nc r="AB10"/>
  </rcc>
  <rcc rId="21861" sId="20">
    <oc r="AC10">
      <f>AC14+AC22</f>
    </oc>
    <nc r="AC10"/>
  </rcc>
  <rcc rId="21862" sId="20">
    <oc r="AD10">
      <f>AD14+AD22</f>
    </oc>
    <nc r="AD10"/>
  </rcc>
  <rcc rId="21863" sId="20">
    <oc r="AE10">
      <f>AE14+AE22</f>
    </oc>
    <nc r="AE10"/>
  </rcc>
  <rcc rId="21864" sId="20">
    <oc r="AF10">
      <f>AF14+AF22</f>
    </oc>
    <nc r="AF10"/>
  </rcc>
  <rcc rId="21865" sId="20">
    <oc r="AG10">
      <f>AG14+AG22</f>
    </oc>
    <nc r="AG10"/>
  </rcc>
  <rcc rId="21866" sId="20">
    <oc r="B11" t="inlineStr">
      <is>
        <t>Направление (подпрограмма) «Развитие малого и среднего предпринимательства, повышение инвестиционной привлекательности»</t>
      </is>
    </oc>
    <nc r="B11"/>
  </rcc>
  <rcc rId="21867" sId="20">
    <oc r="A12" t="inlineStr">
      <is>
        <t xml:space="preserve"> РП 1.1</t>
      </is>
    </oc>
    <nc r="A12"/>
  </rcc>
  <rcc rId="21868" sId="20">
    <oc r="B12" t="inlineStr">
      <is>
        <t>Региональный проект «Малое и среднее предпринимательство и поддержка индивидуальной предпринимательской инициативы», в том числе:</t>
      </is>
    </oc>
    <nc r="B12"/>
  </rcc>
  <rcc rId="21869" sId="20">
    <oc r="C12" t="inlineStr">
      <is>
        <t>Всего</t>
      </is>
    </oc>
    <nc r="C12"/>
  </rcc>
  <rcc rId="21870" sId="20">
    <oc r="D12">
      <f>D14+D13</f>
    </oc>
    <nc r="D12"/>
  </rcc>
  <rcc rId="21871" sId="20">
    <oc r="E12">
      <f>E14+E13</f>
    </oc>
    <nc r="E12"/>
  </rcc>
  <rcc rId="21872" sId="20">
    <oc r="F12">
      <f>F14+F13</f>
    </oc>
    <nc r="F12"/>
  </rcc>
  <rcc rId="21873" sId="20">
    <oc r="G12">
      <f>G14+G13</f>
    </oc>
    <nc r="G12"/>
  </rcc>
  <rcc rId="21874" sId="20">
    <oc r="H12">
      <f>IFERROR(G12/D12*100,0)</f>
    </oc>
    <nc r="H12"/>
  </rcc>
  <rcc rId="21875" sId="20">
    <oc r="I12">
      <f>IFERROR(G12/E12*100,0)</f>
    </oc>
    <nc r="I12"/>
  </rcc>
  <rcc rId="21876" sId="20">
    <oc r="J12">
      <f>J14+J13</f>
    </oc>
    <nc r="J12"/>
  </rcc>
  <rcc rId="21877" sId="20">
    <oc r="K12">
      <f>K14+K13</f>
    </oc>
    <nc r="K12"/>
  </rcc>
  <rcc rId="21878" sId="20">
    <oc r="L12">
      <f>L14+L13</f>
    </oc>
    <nc r="L12"/>
  </rcc>
  <rcc rId="21879" sId="20">
    <oc r="M12">
      <f>M14+M13</f>
    </oc>
    <nc r="M12"/>
  </rcc>
  <rcc rId="21880" sId="20">
    <oc r="N12">
      <f>N14+N13</f>
    </oc>
    <nc r="N12"/>
  </rcc>
  <rcc rId="21881" sId="20">
    <oc r="O12">
      <f>O14+O13</f>
    </oc>
    <nc r="O12"/>
  </rcc>
  <rcc rId="21882" sId="20">
    <oc r="P12">
      <f>P14+P13</f>
    </oc>
    <nc r="P12"/>
  </rcc>
  <rcc rId="21883" sId="20">
    <oc r="Q12">
      <f>Q14+Q13</f>
    </oc>
    <nc r="Q12"/>
  </rcc>
  <rcc rId="21884" sId="20">
    <oc r="R12">
      <f>R14+R13</f>
    </oc>
    <nc r="R12"/>
  </rcc>
  <rcc rId="21885" sId="20">
    <oc r="S12">
      <f>S14+S13</f>
    </oc>
    <nc r="S12"/>
  </rcc>
  <rcc rId="21886" sId="20">
    <oc r="T12">
      <f>T14+T13</f>
    </oc>
    <nc r="T12"/>
  </rcc>
  <rcc rId="21887" sId="20">
    <oc r="U12">
      <f>U14+U13</f>
    </oc>
    <nc r="U12"/>
  </rcc>
  <rcc rId="21888" sId="20">
    <oc r="V12">
      <f>V14+V13</f>
    </oc>
    <nc r="V12"/>
  </rcc>
  <rcc rId="21889" sId="20">
    <oc r="W12">
      <f>W14+W13</f>
    </oc>
    <nc r="W12"/>
  </rcc>
  <rcc rId="21890" sId="20">
    <oc r="X12">
      <f>X14+X13</f>
    </oc>
    <nc r="X12"/>
  </rcc>
  <rcc rId="21891" sId="20">
    <oc r="Y12">
      <f>Y14+Y13</f>
    </oc>
    <nc r="Y12"/>
  </rcc>
  <rcc rId="21892" sId="20">
    <oc r="Z12">
      <f>Z14+Z13</f>
    </oc>
    <nc r="Z12"/>
  </rcc>
  <rcc rId="21893" sId="20">
    <oc r="AA12">
      <f>AA14+AA13</f>
    </oc>
    <nc r="AA12"/>
  </rcc>
  <rcc rId="21894" sId="20">
    <oc r="AB12">
      <f>AB14+AB13</f>
    </oc>
    <nc r="AB12"/>
  </rcc>
  <rcc rId="21895" sId="20">
    <oc r="AC12">
      <f>AC14+AC13</f>
    </oc>
    <nc r="AC12"/>
  </rcc>
  <rcc rId="21896" sId="20">
    <oc r="AD12">
      <f>AD14+AD13</f>
    </oc>
    <nc r="AD12"/>
  </rcc>
  <rcc rId="21897" sId="20">
    <oc r="AE12">
      <f>AE14+AE13</f>
    </oc>
    <nc r="AE12"/>
  </rcc>
  <rcc rId="21898" sId="20">
    <oc r="AF12">
      <f>AF14+AF13</f>
    </oc>
    <nc r="AF12"/>
  </rcc>
  <rcc rId="21899" sId="20">
    <oc r="AG12">
      <f>AG14+AG13</f>
    </oc>
    <nc r="AG12"/>
  </rcc>
  <rcc rId="21900" sId="20">
    <oc r="C13" t="inlineStr">
      <is>
        <t>бюджет автономного округа</t>
      </is>
    </oc>
    <nc r="C13"/>
  </rcc>
  <rcc rId="21901" sId="20">
    <oc r="D13">
      <f>SUM(J13,L13,N13,P13,R13,T13,V13,X13,Z13,AB13,AD13,AF13)</f>
    </oc>
    <nc r="D13"/>
  </rcc>
  <rcc rId="21902" sId="20">
    <oc r="E13">
      <f>J13</f>
    </oc>
    <nc r="E13"/>
  </rcc>
  <rcc rId="21903" sId="20">
    <oc r="F13">
      <f>G13</f>
    </oc>
    <nc r="F13"/>
  </rcc>
  <rcc rId="21904" sId="20">
    <oc r="G13">
      <f>SUM(K13,M13,O13,Q13,S13,U13,W13,Y13,AA13,AC13,AE13,AG13)</f>
    </oc>
    <nc r="G13"/>
  </rcc>
  <rcc rId="21905" sId="20">
    <oc r="H13">
      <f>IFERROR(G13/D13*100,0)</f>
    </oc>
    <nc r="H13"/>
  </rcc>
  <rcc rId="21906" sId="20">
    <oc r="I13">
      <f>IFERROR(G13/E13*100,0)</f>
    </oc>
    <nc r="I13"/>
  </rcc>
  <rcc rId="21907" sId="20">
    <oc r="J13">
      <f>J16+J19</f>
    </oc>
    <nc r="J13"/>
  </rcc>
  <rcc rId="21908" sId="20">
    <oc r="K13">
      <f>K16+K19</f>
    </oc>
    <nc r="K13"/>
  </rcc>
  <rcc rId="21909" sId="20">
    <oc r="L13">
      <f>L16+L19</f>
    </oc>
    <nc r="L13"/>
  </rcc>
  <rcc rId="21910" sId="20">
    <oc r="M13">
      <f>M16+M19</f>
    </oc>
    <nc r="M13"/>
  </rcc>
  <rcc rId="21911" sId="20">
    <oc r="N13">
      <f>N16+N19</f>
    </oc>
    <nc r="N13"/>
  </rcc>
  <rcc rId="21912" sId="20">
    <oc r="O13">
      <f>O16+O19</f>
    </oc>
    <nc r="O13"/>
  </rcc>
  <rcc rId="21913" sId="20">
    <oc r="P13">
      <f>P16+P19</f>
    </oc>
    <nc r="P13"/>
  </rcc>
  <rcc rId="21914" sId="20">
    <oc r="Q13">
      <f>Q16+Q19</f>
    </oc>
    <nc r="Q13"/>
  </rcc>
  <rcc rId="21915" sId="20">
    <oc r="R13">
      <f>R16+R19</f>
    </oc>
    <nc r="R13"/>
  </rcc>
  <rcc rId="21916" sId="20">
    <oc r="S13">
      <f>S16+S19</f>
    </oc>
    <nc r="S13"/>
  </rcc>
  <rcc rId="21917" sId="20">
    <oc r="T13">
      <f>T16+T19</f>
    </oc>
    <nc r="T13"/>
  </rcc>
  <rcc rId="21918" sId="20">
    <oc r="U13">
      <f>U16+U19</f>
    </oc>
    <nc r="U13"/>
  </rcc>
  <rcc rId="21919" sId="20">
    <oc r="V13">
      <f>V16+V19</f>
    </oc>
    <nc r="V13"/>
  </rcc>
  <rcc rId="21920" sId="20">
    <oc r="W13">
      <f>W16+W19</f>
    </oc>
    <nc r="W13"/>
  </rcc>
  <rcc rId="21921" sId="20">
    <oc r="X13">
      <f>X16+X19</f>
    </oc>
    <nc r="X13"/>
  </rcc>
  <rcc rId="21922" sId="20">
    <oc r="Y13">
      <f>Y16+Y19</f>
    </oc>
    <nc r="Y13"/>
  </rcc>
  <rcc rId="21923" sId="20">
    <oc r="Z13">
      <f>Z16+Z19</f>
    </oc>
    <nc r="Z13"/>
  </rcc>
  <rcc rId="21924" sId="20">
    <oc r="AA13">
      <f>AA16+AA19</f>
    </oc>
    <nc r="AA13"/>
  </rcc>
  <rcc rId="21925" sId="20">
    <oc r="AB13">
      <f>AB16+AB19</f>
    </oc>
    <nc r="AB13"/>
  </rcc>
  <rcc rId="21926" sId="20">
    <oc r="AC13">
      <f>AC16+AC19</f>
    </oc>
    <nc r="AC13"/>
  </rcc>
  <rcc rId="21927" sId="20">
    <oc r="AD13">
      <f>AD16+AD19</f>
    </oc>
    <nc r="AD13"/>
  </rcc>
  <rcc rId="21928" sId="20">
    <oc r="AE13">
      <f>AE16+AE19</f>
    </oc>
    <nc r="AE13"/>
  </rcc>
  <rcc rId="21929" sId="20">
    <oc r="AF13">
      <f>AF16+AF19</f>
    </oc>
    <nc r="AF13"/>
  </rcc>
  <rcc rId="21930" sId="20">
    <oc r="AG13">
      <f>AG16+AG19</f>
    </oc>
    <nc r="AG13"/>
  </rcc>
  <rcc rId="21931" sId="20">
    <oc r="C14" t="inlineStr">
      <is>
        <t>бюджет города Когалыма</t>
      </is>
    </oc>
    <nc r="C14"/>
  </rcc>
  <rcc rId="21932" sId="20">
    <oc r="D14">
      <f>SUM(J14,L14,N14,P14,R14,T14,V14,X14,Z14,AB14,AD14,AF14)</f>
    </oc>
    <nc r="D14"/>
  </rcc>
  <rcc rId="21933" sId="20">
    <oc r="E14">
      <f>J14</f>
    </oc>
    <nc r="E14"/>
  </rcc>
  <rcc rId="21934" sId="20">
    <oc r="F14">
      <f>G14</f>
    </oc>
    <nc r="F14"/>
  </rcc>
  <rcc rId="21935" sId="20">
    <oc r="G14">
      <f>SUM(K14,M14,O14,Q14,S14,U14,W14,Y14,AA14,AC14,AE14,AG14)</f>
    </oc>
    <nc r="G14"/>
  </rcc>
  <rcc rId="21936" sId="20">
    <oc r="H14">
      <f>IFERROR(G14/D14*100,0)</f>
    </oc>
    <nc r="H14"/>
  </rcc>
  <rcc rId="21937" sId="20">
    <oc r="I14">
      <f>IFERROR(G14/E14*100,0)</f>
    </oc>
    <nc r="I14"/>
  </rcc>
  <rcc rId="21938" sId="20">
    <oc r="J14">
      <f>J17+J20</f>
    </oc>
    <nc r="J14"/>
  </rcc>
  <rcc rId="21939" sId="20">
    <oc r="K14">
      <f>K17+K20</f>
    </oc>
    <nc r="K14"/>
  </rcc>
  <rcc rId="21940" sId="20">
    <oc r="L14">
      <f>L17+L20</f>
    </oc>
    <nc r="L14"/>
  </rcc>
  <rcc rId="21941" sId="20">
    <oc r="M14">
      <f>M17+M20</f>
    </oc>
    <nc r="M14"/>
  </rcc>
  <rcc rId="21942" sId="20">
    <oc r="N14">
      <f>N17+N20</f>
    </oc>
    <nc r="N14"/>
  </rcc>
  <rcc rId="21943" sId="20">
    <oc r="O14">
      <f>O17+O20</f>
    </oc>
    <nc r="O14"/>
  </rcc>
  <rcc rId="21944" sId="20">
    <oc r="P14">
      <f>P17+P20</f>
    </oc>
    <nc r="P14"/>
  </rcc>
  <rcc rId="21945" sId="20">
    <oc r="Q14">
      <f>Q17+Q20</f>
    </oc>
    <nc r="Q14"/>
  </rcc>
  <rcc rId="21946" sId="20">
    <oc r="R14">
      <f>R17+R20</f>
    </oc>
    <nc r="R14"/>
  </rcc>
  <rcc rId="21947" sId="20">
    <oc r="S14">
      <f>S17+S20</f>
    </oc>
    <nc r="S14"/>
  </rcc>
  <rcc rId="21948" sId="20">
    <oc r="T14">
      <f>T17+T20</f>
    </oc>
    <nc r="T14"/>
  </rcc>
  <rcc rId="21949" sId="20">
    <oc r="U14">
      <f>U17+U20</f>
    </oc>
    <nc r="U14"/>
  </rcc>
  <rcc rId="21950" sId="20">
    <oc r="V14">
      <f>V17+V20</f>
    </oc>
    <nc r="V14"/>
  </rcc>
  <rcc rId="21951" sId="20">
    <oc r="W14">
      <f>W17+W20</f>
    </oc>
    <nc r="W14"/>
  </rcc>
  <rcc rId="21952" sId="20">
    <oc r="X14">
      <f>X17+X20</f>
    </oc>
    <nc r="X14"/>
  </rcc>
  <rcc rId="21953" sId="20">
    <oc r="Y14">
      <f>Y17+Y20</f>
    </oc>
    <nc r="Y14"/>
  </rcc>
  <rcc rId="21954" sId="20">
    <oc r="Z14">
      <f>Z17+Z20</f>
    </oc>
    <nc r="Z14"/>
  </rcc>
  <rcc rId="21955" sId="20">
    <oc r="AA14">
      <f>AA17+AA20</f>
    </oc>
    <nc r="AA14"/>
  </rcc>
  <rcc rId="21956" sId="20">
    <oc r="AB14">
      <f>AB17+AB20</f>
    </oc>
    <nc r="AB14"/>
  </rcc>
  <rcc rId="21957" sId="20">
    <oc r="AC14">
      <f>AC17+AC20</f>
    </oc>
    <nc r="AC14"/>
  </rcc>
  <rcc rId="21958" sId="20">
    <oc r="AD14">
      <f>AD17+AD20</f>
    </oc>
    <nc r="AD14"/>
  </rcc>
  <rcc rId="21959" sId="20">
    <oc r="AE14">
      <f>AE17+AE20</f>
    </oc>
    <nc r="AE14"/>
  </rcc>
  <rcc rId="21960" sId="20">
    <oc r="AF14">
      <f>AF17+AF20</f>
    </oc>
    <nc r="AF14"/>
  </rcc>
  <rcc rId="21961" sId="20">
    <oc r="AG14">
      <f>AG17+AG20</f>
    </oc>
    <nc r="AG14"/>
  </rcc>
  <rcc rId="21962" sId="20">
    <oc r="B15" t="inlineStr">
      <is>
        <t xml:space="preserve">Предоставление субсидий на финансовую поддержку субъектов малого и среднего предпринимательства и развитие социального предпринимательства </t>
      </is>
    </oc>
    <nc r="B15"/>
  </rcc>
  <rcc rId="21963" sId="20">
    <oc r="C15" t="inlineStr">
      <is>
        <t>Всего</t>
      </is>
    </oc>
    <nc r="C15"/>
  </rcc>
  <rcc rId="21964" sId="20">
    <oc r="D15">
      <f>D17+D16</f>
    </oc>
    <nc r="D15"/>
  </rcc>
  <rcc rId="21965" sId="20">
    <oc r="E15">
      <f>E17+E16</f>
    </oc>
    <nc r="E15"/>
  </rcc>
  <rcc rId="21966" sId="20">
    <oc r="F15">
      <f>F17+F16</f>
    </oc>
    <nc r="F15"/>
  </rcc>
  <rcc rId="21967" sId="20">
    <oc r="G15">
      <f>G17+G16</f>
    </oc>
    <nc r="G15"/>
  </rcc>
  <rcc rId="21968" sId="20">
    <oc r="H15">
      <f>IFERROR(G15/D15*100,0)</f>
    </oc>
    <nc r="H15"/>
  </rcc>
  <rcc rId="21969" sId="20">
    <oc r="I15">
      <f>IFERROR(G15/E15*100,0)</f>
    </oc>
    <nc r="I15"/>
  </rcc>
  <rcc rId="21970" sId="20">
    <oc r="J15">
      <f>J17+J16</f>
    </oc>
    <nc r="J15"/>
  </rcc>
  <rcc rId="21971" sId="20">
    <oc r="K15">
      <f>K17+K16</f>
    </oc>
    <nc r="K15"/>
  </rcc>
  <rcc rId="21972" sId="20">
    <oc r="L15">
      <f>L17+L16</f>
    </oc>
    <nc r="L15"/>
  </rcc>
  <rcc rId="21973" sId="20">
    <oc r="M15">
      <f>M17+M16</f>
    </oc>
    <nc r="M15"/>
  </rcc>
  <rcc rId="21974" sId="20">
    <oc r="N15">
      <f>N17+N16</f>
    </oc>
    <nc r="N15"/>
  </rcc>
  <rcc rId="21975" sId="20">
    <oc r="O15">
      <f>O17+O16</f>
    </oc>
    <nc r="O15"/>
  </rcc>
  <rcc rId="21976" sId="20">
    <oc r="P15">
      <f>P17+P16</f>
    </oc>
    <nc r="P15"/>
  </rcc>
  <rcc rId="21977" sId="20">
    <oc r="Q15">
      <f>Q17+Q16</f>
    </oc>
    <nc r="Q15"/>
  </rcc>
  <rcc rId="21978" sId="20">
    <oc r="R15">
      <f>R17+R16</f>
    </oc>
    <nc r="R15"/>
  </rcc>
  <rcc rId="21979" sId="20">
    <oc r="S15">
      <f>S17+S16</f>
    </oc>
    <nc r="S15"/>
  </rcc>
  <rcc rId="21980" sId="20">
    <oc r="T15">
      <f>T17+T16</f>
    </oc>
    <nc r="T15"/>
  </rcc>
  <rcc rId="21981" sId="20">
    <oc r="U15">
      <f>U17+U16</f>
    </oc>
    <nc r="U15"/>
  </rcc>
  <rcc rId="21982" sId="20">
    <oc r="V15">
      <f>V17+V16</f>
    </oc>
    <nc r="V15"/>
  </rcc>
  <rcc rId="21983" sId="20">
    <oc r="W15">
      <f>W17+W16</f>
    </oc>
    <nc r="W15"/>
  </rcc>
  <rcc rId="21984" sId="20">
    <oc r="X15">
      <f>X17+X16</f>
    </oc>
    <nc r="X15"/>
  </rcc>
  <rcc rId="21985" sId="20">
    <oc r="Y15">
      <f>Y17+Y16</f>
    </oc>
    <nc r="Y15"/>
  </rcc>
  <rcc rId="21986" sId="20">
    <oc r="Z15">
      <f>Z17+Z16</f>
    </oc>
    <nc r="Z15"/>
  </rcc>
  <rcc rId="21987" sId="20">
    <oc r="AA15">
      <f>AA17+AA16</f>
    </oc>
    <nc r="AA15"/>
  </rcc>
  <rcc rId="21988" sId="20">
    <oc r="AB15">
      <f>AB17+AB16</f>
    </oc>
    <nc r="AB15"/>
  </rcc>
  <rcc rId="21989" sId="20">
    <oc r="AC15">
      <f>AC17+AC16</f>
    </oc>
    <nc r="AC15"/>
  </rcc>
  <rcc rId="21990" sId="20">
    <oc r="AD15">
      <f>AD17+AD16</f>
    </oc>
    <nc r="AD15"/>
  </rcc>
  <rcc rId="21991" sId="20">
    <oc r="AE15">
      <f>AE17+AE16</f>
    </oc>
    <nc r="AE15"/>
  </rcc>
  <rcc rId="21992" sId="20">
    <oc r="AF15">
      <f>AF17+AF16</f>
    </oc>
    <nc r="AF15"/>
  </rcc>
  <rcc rId="21993" sId="20">
    <oc r="AG15">
      <f>AG17+AG16</f>
    </oc>
    <nc r="AG15"/>
  </rcc>
  <rcc rId="21994" sId="20">
    <oc r="C16" t="inlineStr">
      <is>
        <t>бюджет автономного округа</t>
      </is>
    </oc>
    <nc r="C16"/>
  </rcc>
  <rcc rId="21995" sId="20">
    <oc r="D16">
      <f>SUM(J16,L16,N16,P16,R16,T16,V16,X16,Z16,AB16,AD16,AF16)</f>
    </oc>
    <nc r="D16"/>
  </rcc>
  <rcc rId="21996" sId="20">
    <oc r="E16">
      <f>J16</f>
    </oc>
    <nc r="E16"/>
  </rcc>
  <rcc rId="21997" sId="20">
    <oc r="F16">
      <f>G16</f>
    </oc>
    <nc r="F16"/>
  </rcc>
  <rcc rId="21998" sId="20">
    <oc r="G16">
      <f>SUM(K16,M16,O16,Q16,S16,U16,W16,Y16,AA16,AC16,AE16,AG16)</f>
    </oc>
    <nc r="G16"/>
  </rcc>
  <rcc rId="21999" sId="20">
    <oc r="H16">
      <f>IFERROR(G16/D16*100,0)</f>
    </oc>
    <nc r="H16"/>
  </rcc>
  <rcc rId="22000" sId="20">
    <oc r="I16">
      <f>IFERROR(G16/E16*100,0)</f>
    </oc>
    <nc r="I16"/>
  </rcc>
  <rcc rId="22001" sId="20" numFmtId="4">
    <oc r="J16">
      <v>0</v>
    </oc>
    <nc r="J16"/>
  </rcc>
  <rcc rId="22002" sId="20" numFmtId="4">
    <oc r="K16">
      <v>0</v>
    </oc>
    <nc r="K16"/>
  </rcc>
  <rcc rId="22003" sId="20" numFmtId="4">
    <oc r="L16">
      <v>0</v>
    </oc>
    <nc r="L16"/>
  </rcc>
  <rcc rId="22004" sId="20" numFmtId="4">
    <oc r="M16">
      <v>0</v>
    </oc>
    <nc r="M16"/>
  </rcc>
  <rcc rId="22005" sId="20" numFmtId="4">
    <oc r="N16">
      <v>0</v>
    </oc>
    <nc r="N16"/>
  </rcc>
  <rcc rId="22006" sId="20" numFmtId="4">
    <oc r="O16">
      <v>0</v>
    </oc>
    <nc r="O16"/>
  </rcc>
  <rcc rId="22007" sId="20" numFmtId="4">
    <oc r="P16">
      <v>0</v>
    </oc>
    <nc r="P16"/>
  </rcc>
  <rcc rId="22008" sId="20" numFmtId="4">
    <oc r="Q16">
      <v>0</v>
    </oc>
    <nc r="Q16"/>
  </rcc>
  <rcc rId="22009" sId="20" numFmtId="4">
    <oc r="R16">
      <v>0</v>
    </oc>
    <nc r="R16"/>
  </rcc>
  <rcc rId="22010" sId="20" numFmtId="4">
    <oc r="S16">
      <v>0</v>
    </oc>
    <nc r="S16"/>
  </rcc>
  <rcc rId="22011" sId="20" numFmtId="4">
    <oc r="T16">
      <v>4313.7</v>
    </oc>
    <nc r="T16"/>
  </rcc>
  <rcc rId="22012" sId="20" numFmtId="4">
    <oc r="U16">
      <v>0</v>
    </oc>
    <nc r="U16"/>
  </rcc>
  <rcc rId="22013" sId="20" numFmtId="4">
    <oc r="V16">
      <v>0</v>
    </oc>
    <nc r="V16"/>
  </rcc>
  <rcc rId="22014" sId="20" numFmtId="4">
    <oc r="W16">
      <v>0</v>
    </oc>
    <nc r="W16"/>
  </rcc>
  <rcc rId="22015" sId="20" numFmtId="4">
    <oc r="X16">
      <v>0</v>
    </oc>
    <nc r="X16"/>
  </rcc>
  <rcc rId="22016" sId="20" numFmtId="4">
    <oc r="Y16">
      <v>0</v>
    </oc>
    <nc r="Y16"/>
  </rcc>
  <rcc rId="22017" sId="20" numFmtId="4">
    <oc r="Z16">
      <v>0</v>
    </oc>
    <nc r="Z16"/>
  </rcc>
  <rcc rId="22018" sId="20" numFmtId="4">
    <oc r="AA16">
      <v>0</v>
    </oc>
    <nc r="AA16"/>
  </rcc>
  <rcc rId="22019" sId="20" numFmtId="4">
    <oc r="AB16">
      <v>0</v>
    </oc>
    <nc r="AB16"/>
  </rcc>
  <rcc rId="22020" sId="20" numFmtId="4">
    <oc r="AC16">
      <v>0</v>
    </oc>
    <nc r="AC16"/>
  </rcc>
  <rcc rId="22021" sId="20" numFmtId="4">
    <oc r="AD16">
      <v>0</v>
    </oc>
    <nc r="AD16"/>
  </rcc>
  <rcc rId="22022" sId="20" numFmtId="4">
    <oc r="AE16">
      <v>0</v>
    </oc>
    <nc r="AE16"/>
  </rcc>
  <rcc rId="22023" sId="20" numFmtId="4">
    <oc r="AF16">
      <v>0</v>
    </oc>
    <nc r="AF16"/>
  </rcc>
  <rcc rId="22024" sId="20" numFmtId="4">
    <oc r="AG16">
      <v>0</v>
    </oc>
    <nc r="AG16"/>
  </rcc>
  <rcc rId="22025" sId="20">
    <oc r="C17" t="inlineStr">
      <is>
        <t>бюджет города Когалыма</t>
      </is>
    </oc>
    <nc r="C17"/>
  </rcc>
  <rcc rId="22026" sId="20">
    <oc r="D17">
      <f>SUM(J17,L17,N17,P17,R17,T17,V17,X17,Z17,AB17,AD17,AF17)</f>
    </oc>
    <nc r="D17"/>
  </rcc>
  <rcc rId="22027" sId="20">
    <oc r="E17">
      <f>J17</f>
    </oc>
    <nc r="E17"/>
  </rcc>
  <rcc rId="22028" sId="20">
    <oc r="F17">
      <f>G17</f>
    </oc>
    <nc r="F17"/>
  </rcc>
  <rcc rId="22029" sId="20">
    <oc r="G17">
      <f>SUM(K17,M17,O17,Q17,S17,U17,W17,Y17,AA17,AC17,AE17,AG17)</f>
    </oc>
    <nc r="G17"/>
  </rcc>
  <rcc rId="22030" sId="20">
    <oc r="H17">
      <f>IFERROR(G17/D17*100,0)</f>
    </oc>
    <nc r="H17"/>
  </rcc>
  <rcc rId="22031" sId="20">
    <oc r="I17">
      <f>IFERROR(G17/E17*100,0)</f>
    </oc>
    <nc r="I17"/>
  </rcc>
  <rcc rId="22032" sId="20" numFmtId="4">
    <oc r="J17">
      <v>0</v>
    </oc>
    <nc r="J17"/>
  </rcc>
  <rcc rId="22033" sId="20" numFmtId="4">
    <oc r="K17">
      <v>0</v>
    </oc>
    <nc r="K17"/>
  </rcc>
  <rcc rId="22034" sId="20" numFmtId="4">
    <oc r="L17">
      <v>0</v>
    </oc>
    <nc r="L17"/>
  </rcc>
  <rcc rId="22035" sId="20" numFmtId="4">
    <oc r="M17">
      <v>0</v>
    </oc>
    <nc r="M17"/>
  </rcc>
  <rcc rId="22036" sId="20" numFmtId="4">
    <oc r="N17">
      <v>0</v>
    </oc>
    <nc r="N17"/>
  </rcc>
  <rcc rId="22037" sId="20" numFmtId="4">
    <oc r="O17">
      <v>0</v>
    </oc>
    <nc r="O17"/>
  </rcc>
  <rcc rId="22038" sId="20" numFmtId="4">
    <oc r="P17">
      <v>0</v>
    </oc>
    <nc r="P17"/>
  </rcc>
  <rcc rId="22039" sId="20" numFmtId="4">
    <oc r="Q17">
      <v>0</v>
    </oc>
    <nc r="Q17"/>
  </rcc>
  <rcc rId="22040" sId="20" numFmtId="4">
    <oc r="R17">
      <v>0</v>
    </oc>
    <nc r="R17"/>
  </rcc>
  <rcc rId="22041" sId="20" numFmtId="4">
    <oc r="S17">
      <v>0</v>
    </oc>
    <nc r="S17"/>
  </rcc>
  <rcc rId="22042" sId="20" numFmtId="4">
    <oc r="T17">
      <v>3428.8</v>
    </oc>
    <nc r="T17"/>
  </rcc>
  <rcc rId="22043" sId="20" numFmtId="4">
    <oc r="U17">
      <v>0</v>
    </oc>
    <nc r="U17"/>
  </rcc>
  <rcc rId="22044" sId="20" numFmtId="4">
    <oc r="V17">
      <v>0</v>
    </oc>
    <nc r="V17"/>
  </rcc>
  <rcc rId="22045" sId="20" numFmtId="4">
    <oc r="W17">
      <v>0</v>
    </oc>
    <nc r="W17"/>
  </rcc>
  <rcc rId="22046" sId="20" numFmtId="4">
    <oc r="X17">
      <v>0</v>
    </oc>
    <nc r="X17"/>
  </rcc>
  <rcc rId="22047" sId="20" numFmtId="4">
    <oc r="Y17">
      <v>0</v>
    </oc>
    <nc r="Y17"/>
  </rcc>
  <rcc rId="22048" sId="20" numFmtId="4">
    <oc r="Z17">
      <v>0</v>
    </oc>
    <nc r="Z17"/>
  </rcc>
  <rcc rId="22049" sId="20" numFmtId="4">
    <oc r="AA17">
      <v>0</v>
    </oc>
    <nc r="AA17"/>
  </rcc>
  <rcc rId="22050" sId="20" numFmtId="4">
    <oc r="AB17">
      <v>0</v>
    </oc>
    <nc r="AB17"/>
  </rcc>
  <rcc rId="22051" sId="20" numFmtId="4">
    <oc r="AC17">
      <v>0</v>
    </oc>
    <nc r="AC17"/>
  </rcc>
  <rcc rId="22052" sId="20" numFmtId="4">
    <oc r="AD17">
      <v>0</v>
    </oc>
    <nc r="AD17"/>
  </rcc>
  <rcc rId="22053" sId="20" numFmtId="4">
    <oc r="AE17">
      <v>0</v>
    </oc>
    <nc r="AE17"/>
  </rcc>
  <rcc rId="22054" sId="20" numFmtId="4">
    <oc r="AF17">
      <v>0</v>
    </oc>
    <nc r="AF17"/>
  </rcc>
  <rcc rId="22055" sId="20" numFmtId="4">
    <oc r="AG17">
      <v>0</v>
    </oc>
    <nc r="AG17"/>
  </rcc>
  <rcc rId="22056" sId="20">
    <oc r="B18" t="inlineStr">
      <is>
        <t>Предоставление грантовой поддержи субъектам малого и среднего предпринимательства:
- на развитие предпринимательства;
- на развитие молодежного предпринимательства;
- на развитие социального предпринимательства;
- на развитие креативного предпринимательства</t>
      </is>
    </oc>
    <nc r="B18"/>
  </rcc>
  <rcc rId="22057" sId="20">
    <oc r="C18" t="inlineStr">
      <is>
        <t>Всего</t>
      </is>
    </oc>
    <nc r="C18"/>
  </rcc>
  <rcc rId="22058" sId="20">
    <oc r="D18">
      <f>D20+D19</f>
    </oc>
    <nc r="D18"/>
  </rcc>
  <rcc rId="22059" sId="20">
    <oc r="E18">
      <f>E20+E19</f>
    </oc>
    <nc r="E18"/>
  </rcc>
  <rcc rId="22060" sId="20">
    <oc r="F18">
      <f>F20+F19</f>
    </oc>
    <nc r="F18"/>
  </rcc>
  <rcc rId="22061" sId="20">
    <oc r="G18">
      <f>G20+G19</f>
    </oc>
    <nc r="G18"/>
  </rcc>
  <rcc rId="22062" sId="20">
    <oc r="H18">
      <f>IFERROR(G18/D18*100,0)</f>
    </oc>
    <nc r="H18"/>
  </rcc>
  <rcc rId="22063" sId="20">
    <oc r="I18">
      <f>IFERROR(G18/E18*100,0)</f>
    </oc>
    <nc r="I18"/>
  </rcc>
  <rcc rId="22064" sId="20">
    <oc r="J18">
      <f>J20+J19</f>
    </oc>
    <nc r="J18"/>
  </rcc>
  <rcc rId="22065" sId="20">
    <oc r="K18">
      <f>K20+K19</f>
    </oc>
    <nc r="K18"/>
  </rcc>
  <rcc rId="22066" sId="20">
    <oc r="L18">
      <f>L20+L19</f>
    </oc>
    <nc r="L18"/>
  </rcc>
  <rcc rId="22067" sId="20">
    <oc r="M18">
      <f>M20+M19</f>
    </oc>
    <nc r="M18"/>
  </rcc>
  <rcc rId="22068" sId="20">
    <oc r="N18">
      <f>N20+N19</f>
    </oc>
    <nc r="N18"/>
  </rcc>
  <rcc rId="22069" sId="20">
    <oc r="O18">
      <f>O20+O19</f>
    </oc>
    <nc r="O18"/>
  </rcc>
  <rcc rId="22070" sId="20">
    <oc r="P18">
      <f>P20+P19</f>
    </oc>
    <nc r="P18"/>
  </rcc>
  <rcc rId="22071" sId="20">
    <oc r="Q18">
      <f>Q20+Q19</f>
    </oc>
    <nc r="Q18"/>
  </rcc>
  <rcc rId="22072" sId="20">
    <oc r="R18">
      <f>R20+R19</f>
    </oc>
    <nc r="R18"/>
  </rcc>
  <rcc rId="22073" sId="20">
    <oc r="S18">
      <f>S20+S19</f>
    </oc>
    <nc r="S18"/>
  </rcc>
  <rcc rId="22074" sId="20">
    <oc r="T18">
      <f>T20+T19</f>
    </oc>
    <nc r="T18"/>
  </rcc>
  <rcc rId="22075" sId="20">
    <oc r="U18">
      <f>U20+U19</f>
    </oc>
    <nc r="U18"/>
  </rcc>
  <rcc rId="22076" sId="20">
    <oc r="V18">
      <f>V20+V19</f>
    </oc>
    <nc r="V18"/>
  </rcc>
  <rcc rId="22077" sId="20">
    <oc r="W18">
      <f>W20+W19</f>
    </oc>
    <nc r="W18"/>
  </rcc>
  <rcc rId="22078" sId="20">
    <oc r="X18">
      <f>X20+X19</f>
    </oc>
    <nc r="X18"/>
  </rcc>
  <rcc rId="22079" sId="20">
    <oc r="Y18">
      <f>Y20+Y19</f>
    </oc>
    <nc r="Y18"/>
  </rcc>
  <rcc rId="22080" sId="20">
    <oc r="Z18">
      <f>Z20+Z19</f>
    </oc>
    <nc r="Z18"/>
  </rcc>
  <rcc rId="22081" sId="20">
    <oc r="AA18">
      <f>AA20+AA19</f>
    </oc>
    <nc r="AA18"/>
  </rcc>
  <rcc rId="22082" sId="20">
    <oc r="AB18">
      <f>AB20+AB19</f>
    </oc>
    <nc r="AB18"/>
  </rcc>
  <rcc rId="22083" sId="20">
    <oc r="AC18">
      <f>AC20+AC19</f>
    </oc>
    <nc r="AC18"/>
  </rcc>
  <rcc rId="22084" sId="20">
    <oc r="AD18">
      <f>AD20+AD19</f>
    </oc>
    <nc r="AD18"/>
  </rcc>
  <rcc rId="22085" sId="20">
    <oc r="AE18">
      <f>AE20+AE19</f>
    </oc>
    <nc r="AE18"/>
  </rcc>
  <rcc rId="22086" sId="20">
    <oc r="AF18">
      <f>AF20+AF19</f>
    </oc>
    <nc r="AF18"/>
  </rcc>
  <rcc rId="22087" sId="20">
    <oc r="AG18">
      <f>AG20+AG19</f>
    </oc>
    <nc r="AG18"/>
  </rcc>
  <rcc rId="22088" sId="20">
    <oc r="C19" t="inlineStr">
      <is>
        <t>бюджет автономного округа</t>
      </is>
    </oc>
    <nc r="C19"/>
  </rcc>
  <rcc rId="22089" sId="20">
    <oc r="D19">
      <f>SUM(J19,L19,N19,P19,R19,T19,V19,X19,Z19,AB19,AD19,AF19)</f>
    </oc>
    <nc r="D19"/>
  </rcc>
  <rcc rId="22090" sId="20">
    <oc r="E19">
      <f>J19</f>
    </oc>
    <nc r="E19"/>
  </rcc>
  <rcc rId="22091" sId="20">
    <oc r="F19">
      <f>G19</f>
    </oc>
    <nc r="F19"/>
  </rcc>
  <rcc rId="22092" sId="20">
    <oc r="G19">
      <f>SUM(K19,M19,O19,Q19,S19,U19,W19,Y19,AA19,AC19,AE19,AG19)</f>
    </oc>
    <nc r="G19"/>
  </rcc>
  <rcc rId="22093" sId="20">
    <oc r="H19">
      <f>IFERROR(G19/D19*100,0)</f>
    </oc>
    <nc r="H19"/>
  </rcc>
  <rcc rId="22094" sId="20">
    <oc r="I19">
      <f>IFERROR(G19/E19*100,0)</f>
    </oc>
    <nc r="I19"/>
  </rcc>
  <rcc rId="22095" sId="20" numFmtId="4">
    <oc r="J19">
      <v>0</v>
    </oc>
    <nc r="J19"/>
  </rcc>
  <rcc rId="22096" sId="20" numFmtId="4">
    <oc r="K19">
      <v>0</v>
    </oc>
    <nc r="K19"/>
  </rcc>
  <rcc rId="22097" sId="20" numFmtId="4">
    <oc r="L19">
      <v>0</v>
    </oc>
    <nc r="L19"/>
  </rcc>
  <rcc rId="22098" sId="20" numFmtId="4">
    <oc r="M19">
      <v>0</v>
    </oc>
    <nc r="M19"/>
  </rcc>
  <rcc rId="22099" sId="20" numFmtId="4">
    <oc r="N19">
      <v>0</v>
    </oc>
    <nc r="N19"/>
  </rcc>
  <rcc rId="22100" sId="20" numFmtId="4">
    <oc r="O19">
      <v>0</v>
    </oc>
    <nc r="O19"/>
  </rcc>
  <rcc rId="22101" sId="20" numFmtId="4">
    <oc r="P19">
      <v>0</v>
    </oc>
    <nc r="P19"/>
  </rcc>
  <rcc rId="22102" sId="20" numFmtId="4">
    <oc r="Q19">
      <v>0</v>
    </oc>
    <nc r="Q19"/>
  </rcc>
  <rcc rId="22103" sId="20" numFmtId="4">
    <oc r="R19">
      <v>0</v>
    </oc>
    <nc r="R19"/>
  </rcc>
  <rcc rId="22104" sId="20" numFmtId="4">
    <oc r="S19">
      <v>0</v>
    </oc>
    <nc r="S19"/>
  </rcc>
  <rcc rId="22105" sId="20" numFmtId="4">
    <oc r="T19">
      <v>0</v>
    </oc>
    <nc r="T19"/>
  </rcc>
  <rcc rId="22106" sId="20" numFmtId="4">
    <oc r="U19">
      <v>0</v>
    </oc>
    <nc r="U19"/>
  </rcc>
  <rcc rId="22107" sId="20" numFmtId="4">
    <oc r="V19">
      <v>0</v>
    </oc>
    <nc r="V19"/>
  </rcc>
  <rcc rId="22108" sId="20" numFmtId="4">
    <oc r="W19">
      <v>0</v>
    </oc>
    <nc r="W19"/>
  </rcc>
  <rcc rId="22109" sId="20" numFmtId="4">
    <oc r="X19">
      <v>0</v>
    </oc>
    <nc r="X19"/>
  </rcc>
  <rcc rId="22110" sId="20" numFmtId="4">
    <oc r="Y19">
      <v>0</v>
    </oc>
    <nc r="Y19"/>
  </rcc>
  <rcc rId="22111" sId="20" numFmtId="4">
    <oc r="Z19">
      <v>0</v>
    </oc>
    <nc r="Z19"/>
  </rcc>
  <rcc rId="22112" sId="20" numFmtId="4">
    <oc r="AA19">
      <v>0</v>
    </oc>
    <nc r="AA19"/>
  </rcc>
  <rcc rId="22113" sId="20" numFmtId="4">
    <oc r="AB19">
      <v>0</v>
    </oc>
    <nc r="AB19"/>
  </rcc>
  <rcc rId="22114" sId="20" numFmtId="4">
    <oc r="AC19">
      <v>0</v>
    </oc>
    <nc r="AC19"/>
  </rcc>
  <rcc rId="22115" sId="20" numFmtId="4">
    <oc r="AD19">
      <v>0</v>
    </oc>
    <nc r="AD19"/>
  </rcc>
  <rcc rId="22116" sId="20" numFmtId="4">
    <oc r="AE19">
      <v>0</v>
    </oc>
    <nc r="AE19"/>
  </rcc>
  <rcc rId="22117" sId="20" numFmtId="4">
    <oc r="AF19">
      <v>0</v>
    </oc>
    <nc r="AF19"/>
  </rcc>
  <rcc rId="22118" sId="20" numFmtId="4">
    <oc r="AG19">
      <v>0</v>
    </oc>
    <nc r="AG19"/>
  </rcc>
  <rcc rId="22119" sId="20">
    <oc r="C20" t="inlineStr">
      <is>
        <t>бюджет города Когалыма</t>
      </is>
    </oc>
    <nc r="C20"/>
  </rcc>
  <rcc rId="22120" sId="20">
    <oc r="D20">
      <f>SUM(J20,L20,N20,P20,R20,T20,V20,X20,Z20,AB20,AD20,AF20)</f>
    </oc>
    <nc r="D20"/>
  </rcc>
  <rcc rId="22121" sId="20">
    <oc r="E20">
      <f>J20</f>
    </oc>
    <nc r="E20"/>
  </rcc>
  <rcc rId="22122" sId="20">
    <oc r="F20">
      <f>G20</f>
    </oc>
    <nc r="F20"/>
  </rcc>
  <rcc rId="22123" sId="20">
    <oc r="G20">
      <f>SUM(K20,M20,O20,Q20,S20,U20,W20,Y20,AA20,AC20,AE20,AG20)</f>
    </oc>
    <nc r="G20"/>
  </rcc>
  <rcc rId="22124" sId="20">
    <oc r="H20">
      <f>IFERROR(G20/D20*100,0)</f>
    </oc>
    <nc r="H20"/>
  </rcc>
  <rcc rId="22125" sId="20">
    <oc r="I20">
      <f>IFERROR(G20/E20*100,0)</f>
    </oc>
    <nc r="I20"/>
  </rcc>
  <rcc rId="22126" sId="20" numFmtId="4">
    <oc r="J20">
      <v>0</v>
    </oc>
    <nc r="J20"/>
  </rcc>
  <rcc rId="22127" sId="20" numFmtId="4">
    <oc r="K20">
      <v>0</v>
    </oc>
    <nc r="K20"/>
  </rcc>
  <rcc rId="22128" sId="20" numFmtId="4">
    <oc r="L20">
      <v>0</v>
    </oc>
    <nc r="L20"/>
  </rcc>
  <rcc rId="22129" sId="20" numFmtId="4">
    <oc r="M20">
      <v>0</v>
    </oc>
    <nc r="M20"/>
  </rcc>
  <rcc rId="22130" sId="20" numFmtId="4">
    <oc r="N20">
      <v>0</v>
    </oc>
    <nc r="N20"/>
  </rcc>
  <rcc rId="22131" sId="20" numFmtId="4">
    <oc r="O20">
      <v>0</v>
    </oc>
    <nc r="O20"/>
  </rcc>
  <rcc rId="22132" sId="20" numFmtId="4">
    <oc r="P20">
      <v>0</v>
    </oc>
    <nc r="P20"/>
  </rcc>
  <rcc rId="22133" sId="20" numFmtId="4">
    <oc r="Q20">
      <v>0</v>
    </oc>
    <nc r="Q20"/>
  </rcc>
  <rcc rId="22134" sId="20" numFmtId="4">
    <oc r="R20">
      <v>0</v>
    </oc>
    <nc r="R20"/>
  </rcc>
  <rcc rId="22135" sId="20" numFmtId="4">
    <oc r="S20">
      <v>0</v>
    </oc>
    <nc r="S20"/>
  </rcc>
  <rcc rId="22136" sId="20" numFmtId="4">
    <oc r="T20">
      <v>0</v>
    </oc>
    <nc r="T20"/>
  </rcc>
  <rcc rId="22137" sId="20" numFmtId="4">
    <oc r="U20">
      <v>0</v>
    </oc>
    <nc r="U20"/>
  </rcc>
  <rcc rId="22138" sId="20" numFmtId="4">
    <oc r="V20">
      <v>2600</v>
    </oc>
    <nc r="V20"/>
  </rcc>
  <rcc rId="22139" sId="20" numFmtId="4">
    <oc r="W20">
      <v>0</v>
    </oc>
    <nc r="W20"/>
  </rcc>
  <rcc rId="22140" sId="20" numFmtId="4">
    <oc r="X20">
      <v>0</v>
    </oc>
    <nc r="X20"/>
  </rcc>
  <rcc rId="22141" sId="20" numFmtId="4">
    <oc r="Y20">
      <v>0</v>
    </oc>
    <nc r="Y20"/>
  </rcc>
  <rcc rId="22142" sId="20" numFmtId="4">
    <oc r="Z20">
      <v>0</v>
    </oc>
    <nc r="Z20"/>
  </rcc>
  <rcc rId="22143" sId="20" numFmtId="4">
    <oc r="AA20">
      <v>0</v>
    </oc>
    <nc r="AA20"/>
  </rcc>
  <rcc rId="22144" sId="20" numFmtId="4">
    <oc r="AB20">
      <v>0</v>
    </oc>
    <nc r="AB20"/>
  </rcc>
  <rcc rId="22145" sId="20" numFmtId="4">
    <oc r="AC20">
      <v>0</v>
    </oc>
    <nc r="AC20"/>
  </rcc>
  <rcc rId="22146" sId="20" numFmtId="4">
    <oc r="AD20">
      <v>0</v>
    </oc>
    <nc r="AD20"/>
  </rcc>
  <rcc rId="22147" sId="20" numFmtId="4">
    <oc r="AE20">
      <v>0</v>
    </oc>
    <nc r="AE20"/>
  </rcc>
  <rcc rId="22148" sId="20" numFmtId="4">
    <oc r="AF20">
      <v>0</v>
    </oc>
    <nc r="AF20"/>
  </rcc>
  <rcc rId="22149" sId="20" numFmtId="4">
    <oc r="AG20">
      <v>0</v>
    </oc>
    <nc r="AG20"/>
  </rcc>
  <rcc rId="22150" sId="20">
    <oc r="A21" t="inlineStr">
      <is>
        <t xml:space="preserve"> 1.1</t>
      </is>
    </oc>
    <nc r="A21"/>
  </rcc>
  <rcc rId="22151" sId="20">
    <oc r="B21" t="inlineStr">
      <is>
        <t>Комплекс процессных мероприятий «Обеспечение деятельности органов местного самоуправления города Когалыма» / «Обеспечено функционирование управления инвестиционной деятельности и развития
предпринимательства Администрации города Когалыма»</t>
      </is>
    </oc>
    <nc r="B21"/>
  </rcc>
  <rcc rId="22152" sId="20">
    <oc r="C21" t="inlineStr">
      <is>
        <t>Всего</t>
      </is>
    </oc>
    <nc r="C21"/>
  </rcc>
  <rcc rId="22153" sId="20">
    <oc r="D21">
      <f>D22</f>
    </oc>
    <nc r="D21"/>
  </rcc>
  <rcc rId="22154" sId="20">
    <oc r="E21">
      <f>E22</f>
    </oc>
    <nc r="E21"/>
  </rcc>
  <rcc rId="22155" sId="20">
    <oc r="F21">
      <f>F22</f>
    </oc>
    <nc r="F21"/>
  </rcc>
  <rcc rId="22156" sId="20">
    <oc r="G21">
      <f>G22</f>
    </oc>
    <nc r="G21"/>
  </rcc>
  <rcc rId="22157" sId="20">
    <oc r="H21">
      <f>IFERROR(G21/D21*100,0)</f>
    </oc>
    <nc r="H21"/>
  </rcc>
  <rcc rId="22158" sId="20">
    <oc r="I21">
      <f>IFERROR(G21/E21*100,0)</f>
    </oc>
    <nc r="I21"/>
  </rcc>
  <rcc rId="22159" sId="20">
    <oc r="J21">
      <f>SUM(J22:J22)</f>
    </oc>
    <nc r="J21"/>
  </rcc>
  <rcc rId="22160" sId="20">
    <oc r="K21">
      <f>SUM(K22:K22)</f>
    </oc>
    <nc r="K21"/>
  </rcc>
  <rcc rId="22161" sId="20">
    <oc r="L21">
      <f>SUM(L22:L22)</f>
    </oc>
    <nc r="L21"/>
  </rcc>
  <rcc rId="22162" sId="20">
    <oc r="M21">
      <f>SUM(M22:M22)</f>
    </oc>
    <nc r="M21"/>
  </rcc>
  <rcc rId="22163" sId="20">
    <oc r="N21">
      <f>SUM(N22:N22)</f>
    </oc>
    <nc r="N21"/>
  </rcc>
  <rcc rId="22164" sId="20">
    <oc r="O21">
      <f>SUM(O22:O22)</f>
    </oc>
    <nc r="O21"/>
  </rcc>
  <rcc rId="22165" sId="20">
    <oc r="P21">
      <f>SUM(P22:P22)</f>
    </oc>
    <nc r="P21"/>
  </rcc>
  <rcc rId="22166" sId="20">
    <oc r="Q21">
      <f>SUM(Q22:Q22)</f>
    </oc>
    <nc r="Q21"/>
  </rcc>
  <rcc rId="22167" sId="20">
    <oc r="R21">
      <f>SUM(R22:R22)</f>
    </oc>
    <nc r="R21"/>
  </rcc>
  <rcc rId="22168" sId="20">
    <oc r="S21">
      <f>SUM(S22:S22)</f>
    </oc>
    <nc r="S21"/>
  </rcc>
  <rcc rId="22169" sId="20">
    <oc r="T21">
      <f>SUM(T22:T22)</f>
    </oc>
    <nc r="T21"/>
  </rcc>
  <rcc rId="22170" sId="20">
    <oc r="U21">
      <f>SUM(U22:U22)</f>
    </oc>
    <nc r="U21"/>
  </rcc>
  <rcc rId="22171" sId="20">
    <oc r="V21">
      <f>SUM(V22:V22)</f>
    </oc>
    <nc r="V21"/>
  </rcc>
  <rcc rId="22172" sId="20">
    <oc r="W21">
      <f>SUM(W22:W22)</f>
    </oc>
    <nc r="W21"/>
  </rcc>
  <rcc rId="22173" sId="20">
    <oc r="X21">
      <f>SUM(X22:X22)</f>
    </oc>
    <nc r="X21"/>
  </rcc>
  <rcc rId="22174" sId="20">
    <oc r="Y21">
      <f>SUM(Y22:Y22)</f>
    </oc>
    <nc r="Y21"/>
  </rcc>
  <rcc rId="22175" sId="20">
    <oc r="Z21">
      <f>SUM(Z22:Z22)</f>
    </oc>
    <nc r="Z21"/>
  </rcc>
  <rcc rId="22176" sId="20">
    <oc r="AA21">
      <f>SUM(AA22:AA22)</f>
    </oc>
    <nc r="AA21"/>
  </rcc>
  <rcc rId="22177" sId="20">
    <oc r="AB21">
      <f>SUM(AB22:AB22)</f>
    </oc>
    <nc r="AB21"/>
  </rcc>
  <rcc rId="22178" sId="20">
    <oc r="AC21">
      <f>SUM(AC22:AC22)</f>
    </oc>
    <nc r="AC21"/>
  </rcc>
  <rcc rId="22179" sId="20">
    <oc r="AD21">
      <f>SUM(AD22:AD22)</f>
    </oc>
    <nc r="AD21"/>
  </rcc>
  <rcc rId="22180" sId="20">
    <oc r="AE21">
      <f>SUM(AE22:AE22)</f>
    </oc>
    <nc r="AE21"/>
  </rcc>
  <rcc rId="22181" sId="20">
    <oc r="AF21">
      <f>SUM(AF22:AF22)</f>
    </oc>
    <nc r="AF21"/>
  </rcc>
  <rcc rId="22182" sId="20">
    <oc r="AG21">
      <f>SUM(AG22:AG22)</f>
    </oc>
    <nc r="AG21"/>
  </rcc>
  <rcc rId="22183" sId="20">
    <oc r="C22" t="inlineStr">
      <is>
        <t>бюджет города Когалыма</t>
      </is>
    </oc>
    <nc r="C22"/>
  </rcc>
  <rcc rId="22184" sId="20">
    <oc r="D22">
      <f>SUM(J22,L22,N22,P22,R22,T22,V22,X22,Z22,AB22,AD22,AF22)</f>
    </oc>
    <nc r="D22"/>
  </rcc>
  <rcc rId="22185" sId="20">
    <oc r="E22">
      <f>J22+L22+O22+Q22</f>
    </oc>
    <nc r="E22"/>
  </rcc>
  <rcc rId="22186" sId="20">
    <oc r="F22">
      <f>G22</f>
    </oc>
    <nc r="F22"/>
  </rcc>
  <rcc rId="22187" sId="20">
    <oc r="G22">
      <f>SUM(K22,M22,O22,Q22,S22,U22,W22,Y22,AA22,AC22,AE22,AG22)</f>
    </oc>
    <nc r="G22"/>
  </rcc>
  <rcc rId="22188" sId="20">
    <oc r="H22">
      <f>IFERROR(G22/D22*100,0)</f>
    </oc>
    <nc r="H22"/>
  </rcc>
  <rcc rId="22189" sId="20">
    <oc r="I22">
      <f>IFERROR(G22/E22*100,0)</f>
    </oc>
    <nc r="I22"/>
  </rcc>
  <rcc rId="22190" sId="20" numFmtId="4">
    <oc r="J22">
      <v>2833.6880000000001</v>
    </oc>
    <nc r="J22"/>
  </rcc>
  <rcc rId="22191" sId="20" numFmtId="4">
    <oc r="K22">
      <v>1404.721</v>
    </oc>
    <nc r="K22"/>
  </rcc>
  <rcc rId="22192" sId="20" numFmtId="4">
    <oc r="L22">
      <v>1680.212</v>
    </oc>
    <nc r="L22"/>
  </rcc>
  <rcc rId="22193" sId="20" numFmtId="4">
    <oc r="M22">
      <v>2087.2600000000002</v>
    </oc>
    <nc r="M22"/>
  </rcc>
  <rcc rId="22194" sId="20" numFmtId="4">
    <oc r="N22">
      <v>1068.1030000000001</v>
    </oc>
    <nc r="N22"/>
  </rcc>
  <rcc rId="22195" sId="20" numFmtId="4">
    <oc r="O22">
      <v>1354.24</v>
    </oc>
    <nc r="O22"/>
  </rcc>
  <rcc rId="22196" sId="20" numFmtId="4">
    <oc r="P22">
      <v>2024.9739999999999</v>
    </oc>
    <nc r="P22"/>
  </rcc>
  <rcc rId="22197" sId="20" numFmtId="4">
    <oc r="Q22">
      <v>1331.1</v>
    </oc>
    <nc r="Q22"/>
  </rcc>
  <rcc rId="22198" sId="20" numFmtId="4">
    <oc r="R22">
      <v>1527.9469999999999</v>
    </oc>
    <nc r="R22"/>
  </rcc>
  <rcc rId="22199" sId="20" numFmtId="4">
    <oc r="S22">
      <v>0</v>
    </oc>
    <nc r="S22"/>
  </rcc>
  <rcc rId="22200" sId="20" numFmtId="4">
    <oc r="T22">
      <v>1177.902</v>
    </oc>
    <nc r="T22"/>
  </rcc>
  <rcc rId="22201" sId="20" numFmtId="4">
    <oc r="U22">
      <v>0</v>
    </oc>
    <nc r="U22"/>
  </rcc>
  <rcc rId="22202" sId="20" numFmtId="4">
    <oc r="V22">
      <v>2024.9739999999999</v>
    </oc>
    <nc r="V22"/>
  </rcc>
  <rcc rId="22203" sId="20" numFmtId="4">
    <oc r="W22">
      <v>0</v>
    </oc>
    <nc r="W22"/>
  </rcc>
  <rcc rId="22204" sId="20" numFmtId="4">
    <oc r="X22">
      <v>1527.9469999999999</v>
    </oc>
    <nc r="X22"/>
  </rcc>
  <rcc rId="22205" sId="20" numFmtId="4">
    <oc r="Y22">
      <v>0</v>
    </oc>
    <nc r="Y22"/>
  </rcc>
  <rcc rId="22206" sId="20" numFmtId="4">
    <oc r="Z22">
      <v>1127.702</v>
    </oc>
    <nc r="Z22"/>
  </rcc>
  <rcc rId="22207" sId="20" numFmtId="4">
    <oc r="AA22">
      <v>0</v>
    </oc>
    <nc r="AA22"/>
  </rcc>
  <rcc rId="22208" sId="20" numFmtId="4">
    <oc r="AB22">
      <v>1668.9380000000001</v>
    </oc>
    <nc r="AB22"/>
  </rcc>
  <rcc rId="22209" sId="20" numFmtId="4">
    <oc r="AC22">
      <v>0</v>
    </oc>
    <nc r="AC22"/>
  </rcc>
  <rcc rId="22210" sId="20" numFmtId="4">
    <oc r="AD22">
      <v>1420.425</v>
    </oc>
    <nc r="AD22"/>
  </rcc>
  <rcc rId="22211" sId="20" numFmtId="4">
    <oc r="AE22">
      <v>0</v>
    </oc>
    <nc r="AE22"/>
  </rcc>
  <rcc rId="22212" sId="20" numFmtId="4">
    <oc r="AF22">
      <v>1372.9880000000001</v>
    </oc>
    <nc r="AF22"/>
  </rcc>
  <rcc rId="22213" sId="20" numFmtId="4">
    <oc r="AG22">
      <v>0</v>
    </oc>
    <nc r="AG22"/>
  </rcc>
  <rcv guid="{133BB3F8-8DD4-4AEF-8CD6-A5FB14681329}" action="delete"/>
  <rdn rId="0" localSheetId="1" customView="1" name="Z_133BB3F8_8DD4_4AEF_8CD6_A5FB14681329_.wvu.Rows" hidden="1" oldHidden="1">
    <formula>'1. РО'!$28:$28,'1. РО'!$32:$32,'1. РО'!$52:$52,'1. РО'!$59:$59,'1. РО'!$71:$71,'1. РО'!$75:$75</formula>
    <oldFormula>'1. РО'!$28:$28,'1. РО'!$32:$32,'1. РО'!$52:$52,'1. РО'!$59:$59,'1. РО'!$71:$71,'1. РО'!$75:$75</oldFormula>
  </rdn>
  <rdn rId="0" localSheetId="4" customView="1" name="Z_133BB3F8_8DD4_4AEF_8CD6_A5FB14681329_.wvu.Rows" hidden="1" oldHidden="1">
    <formula>'4. КП'!$23:$23,'4. КП'!$27:$27,'4. КП'!$68:$68,'4. КП'!$75:$75,'4. КП'!$83:$83,'4. КП'!$87:$88,'4. КП'!$91:$91,'4. КП'!$93:$93</formula>
    <oldFormula>'4. КП'!$23:$23,'4. КП'!$27:$27,'4. КП'!$68:$68,'4. КП'!$75:$75,'4. КП'!$83:$83,'4. КП'!$87:$88,'4. КП'!$91:$91,'4. КП'!$93:$93</oldFormula>
  </rdn>
  <rdn rId="0" localSheetId="5" customView="1" name="Z_133BB3F8_8DD4_4AEF_8CD6_A5FB14681329_.wvu.Rows" hidden="1" oldHidden="1">
    <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formula>
    <oldFormula>'5.РФКиС'!$9:$9,'5.РФКиС'!$15:$15,'5.РФКиС'!$20:$20,'5.РФКиС'!$25:$26,'5.РФКиС'!$28:$28,'5.РФКиС'!$30:$31,'5.РФКиС'!$35:$36,'5.РФКиС'!$38:$38,'5.РФКиС'!$40:$41,'5.РФКиС'!$43:$43,'5.РФКиС'!$45:$45,'5.РФКиС'!$48:$48,'5.РФКиС'!$50:$51,'5.РФКиС'!$53:$53,'5.РФКиС'!$55:$56,'5.РФКиС'!$58:$58,'5.РФКиС'!$61:$61,'5.РФКиС'!$64:$64,'5.РФКиС'!$66:$66,'5.РФКиС'!$69:$69,'5.РФКиС'!$71:$71,'5.РФКиС'!$74:$74,'5.РФКиС'!$77:$78,'5.РФКиС'!$80:$80,'5.РФКиС'!$83:$84</oldFormula>
  </rdn>
  <rdn rId="0" localSheetId="6" customView="1" name="Z_133BB3F8_8DD4_4AEF_8CD6_A5FB14681329_.wvu.Rows" hidden="1" oldHidden="1">
    <formula>'6. СЗН'!$9:$9,'6. СЗН'!$14:$14,'6. СЗН'!$18:$18,'6. СЗН'!$22:$22,'6. СЗН'!$26:$26,'6. СЗН'!$30:$31,'6. СЗН'!$34:$34,'6. СЗН'!$36:$36,'6. СЗН'!$39:$39,'6. СЗН'!$43:$43,'6. СЗН'!$47:$48</formula>
    <oldFormula>'6. СЗН'!$9:$9,'6. СЗН'!$14:$14,'6. СЗН'!$18:$18,'6. СЗН'!$22:$22,'6. СЗН'!$26:$26,'6. СЗН'!$30:$31,'6. СЗН'!$34:$34,'6. СЗН'!$36:$36,'6. СЗН'!$39:$39,'6. СЗН'!$43:$43,'6. СЗН'!$47:$48</oldFormula>
  </rdn>
  <rdn rId="0" localSheetId="9" customView="1" name="Z_133BB3F8_8DD4_4AEF_8CD6_A5FB14681329_.wvu.Rows" hidden="1" oldHidden="1">
    <formula>'9. РЖКК'!$14:$14,'9. РЖКК'!$28:$28</formula>
    <oldFormula>'9. РЖКК'!$14:$14,'9. РЖКК'!$28:$28</oldFormula>
  </rdn>
  <rdn rId="0" localSheetId="14" customView="1" name="Z_133BB3F8_8DD4_4AEF_8CD6_A5FB14681329_.wvu.Rows" hidden="1" oldHidden="1">
    <formula>'14. РТС'!$14:$15,'14. РТС'!$19:$19,'14. РТС'!$30:$30,'14. РТС'!$33:$33,'14. РТС'!$36:$36,'14. РТС'!$43:$43</formula>
    <oldFormula>'14. РТС'!$14:$15,'14. РТС'!$19:$19,'14. РТС'!$30:$30,'14. РТС'!$33:$33,'14. РТС'!$36:$36,'14. РТС'!$43:$43</oldFormula>
  </rdn>
  <rdn rId="0" localSheetId="20" customView="1" name="Z_133BB3F8_8DD4_4AEF_8CD6_A5FB14681329_.wvu.Rows" hidden="1" oldHidden="1">
    <formula>'20. МСП'!$19:$19</formula>
    <oldFormula>'20. МСП'!$19:$19</oldFormula>
  </rdn>
  <rcv guid="{133BB3F8-8DD4-4AEF-8CD6-A5FB14681329}" action="add"/>
  <rsnm rId="22221" sheetId="19" oldName="[Сетевой график за март.xlsx]19.РМС" newName="[Сетевой график за март.xlsx]аврпва"/>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72.bin"/><Relationship Id="rId13" Type="http://schemas.openxmlformats.org/officeDocument/2006/relationships/printerSettings" Target="../printerSettings/printerSettings177.bin"/><Relationship Id="rId18" Type="http://schemas.openxmlformats.org/officeDocument/2006/relationships/printerSettings" Target="../printerSettings/printerSettings182.bin"/><Relationship Id="rId3" Type="http://schemas.openxmlformats.org/officeDocument/2006/relationships/printerSettings" Target="../printerSettings/printerSettings167.bin"/><Relationship Id="rId21" Type="http://schemas.openxmlformats.org/officeDocument/2006/relationships/printerSettings" Target="../printerSettings/printerSettings185.bin"/><Relationship Id="rId7" Type="http://schemas.openxmlformats.org/officeDocument/2006/relationships/printerSettings" Target="../printerSettings/printerSettings171.bin"/><Relationship Id="rId12" Type="http://schemas.openxmlformats.org/officeDocument/2006/relationships/printerSettings" Target="../printerSettings/printerSettings176.bin"/><Relationship Id="rId17" Type="http://schemas.openxmlformats.org/officeDocument/2006/relationships/printerSettings" Target="../printerSettings/printerSettings181.bin"/><Relationship Id="rId2" Type="http://schemas.openxmlformats.org/officeDocument/2006/relationships/printerSettings" Target="../printerSettings/printerSettings166.bin"/><Relationship Id="rId16" Type="http://schemas.openxmlformats.org/officeDocument/2006/relationships/printerSettings" Target="../printerSettings/printerSettings180.bin"/><Relationship Id="rId20" Type="http://schemas.openxmlformats.org/officeDocument/2006/relationships/printerSettings" Target="../printerSettings/printerSettings184.bin"/><Relationship Id="rId1" Type="http://schemas.openxmlformats.org/officeDocument/2006/relationships/printerSettings" Target="../printerSettings/printerSettings165.bin"/><Relationship Id="rId6" Type="http://schemas.openxmlformats.org/officeDocument/2006/relationships/printerSettings" Target="../printerSettings/printerSettings170.bin"/><Relationship Id="rId11" Type="http://schemas.openxmlformats.org/officeDocument/2006/relationships/printerSettings" Target="../printerSettings/printerSettings175.bin"/><Relationship Id="rId5" Type="http://schemas.openxmlformats.org/officeDocument/2006/relationships/printerSettings" Target="../printerSettings/printerSettings169.bin"/><Relationship Id="rId15" Type="http://schemas.openxmlformats.org/officeDocument/2006/relationships/printerSettings" Target="../printerSettings/printerSettings179.bin"/><Relationship Id="rId23" Type="http://schemas.openxmlformats.org/officeDocument/2006/relationships/printerSettings" Target="../printerSettings/printerSettings187.bin"/><Relationship Id="rId10" Type="http://schemas.openxmlformats.org/officeDocument/2006/relationships/printerSettings" Target="../printerSettings/printerSettings174.bin"/><Relationship Id="rId19" Type="http://schemas.openxmlformats.org/officeDocument/2006/relationships/printerSettings" Target="../printerSettings/printerSettings183.bin"/><Relationship Id="rId4" Type="http://schemas.openxmlformats.org/officeDocument/2006/relationships/printerSettings" Target="../printerSettings/printerSettings168.bin"/><Relationship Id="rId9" Type="http://schemas.openxmlformats.org/officeDocument/2006/relationships/printerSettings" Target="../printerSettings/printerSettings173.bin"/><Relationship Id="rId14" Type="http://schemas.openxmlformats.org/officeDocument/2006/relationships/printerSettings" Target="../printerSettings/printerSettings178.bin"/><Relationship Id="rId22" Type="http://schemas.openxmlformats.org/officeDocument/2006/relationships/printerSettings" Target="../printerSettings/printerSettings186.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95.bin"/><Relationship Id="rId13" Type="http://schemas.openxmlformats.org/officeDocument/2006/relationships/printerSettings" Target="../printerSettings/printerSettings200.bin"/><Relationship Id="rId18" Type="http://schemas.openxmlformats.org/officeDocument/2006/relationships/printerSettings" Target="../printerSettings/printerSettings205.bin"/><Relationship Id="rId3" Type="http://schemas.openxmlformats.org/officeDocument/2006/relationships/printerSettings" Target="../printerSettings/printerSettings190.bin"/><Relationship Id="rId21" Type="http://schemas.openxmlformats.org/officeDocument/2006/relationships/printerSettings" Target="../printerSettings/printerSettings208.bin"/><Relationship Id="rId7" Type="http://schemas.openxmlformats.org/officeDocument/2006/relationships/printerSettings" Target="../printerSettings/printerSettings194.bin"/><Relationship Id="rId12" Type="http://schemas.openxmlformats.org/officeDocument/2006/relationships/printerSettings" Target="../printerSettings/printerSettings199.bin"/><Relationship Id="rId17" Type="http://schemas.openxmlformats.org/officeDocument/2006/relationships/printerSettings" Target="../printerSettings/printerSettings204.bin"/><Relationship Id="rId2" Type="http://schemas.openxmlformats.org/officeDocument/2006/relationships/printerSettings" Target="../printerSettings/printerSettings189.bin"/><Relationship Id="rId16" Type="http://schemas.openxmlformats.org/officeDocument/2006/relationships/printerSettings" Target="../printerSettings/printerSettings203.bin"/><Relationship Id="rId20" Type="http://schemas.openxmlformats.org/officeDocument/2006/relationships/printerSettings" Target="../printerSettings/printerSettings207.bin"/><Relationship Id="rId1" Type="http://schemas.openxmlformats.org/officeDocument/2006/relationships/printerSettings" Target="../printerSettings/printerSettings188.bin"/><Relationship Id="rId6" Type="http://schemas.openxmlformats.org/officeDocument/2006/relationships/printerSettings" Target="../printerSettings/printerSettings193.bin"/><Relationship Id="rId11" Type="http://schemas.openxmlformats.org/officeDocument/2006/relationships/printerSettings" Target="../printerSettings/printerSettings198.bin"/><Relationship Id="rId5" Type="http://schemas.openxmlformats.org/officeDocument/2006/relationships/printerSettings" Target="../printerSettings/printerSettings192.bin"/><Relationship Id="rId15" Type="http://schemas.openxmlformats.org/officeDocument/2006/relationships/printerSettings" Target="../printerSettings/printerSettings202.bin"/><Relationship Id="rId23" Type="http://schemas.openxmlformats.org/officeDocument/2006/relationships/printerSettings" Target="../printerSettings/printerSettings210.bin"/><Relationship Id="rId10" Type="http://schemas.openxmlformats.org/officeDocument/2006/relationships/printerSettings" Target="../printerSettings/printerSettings197.bin"/><Relationship Id="rId19" Type="http://schemas.openxmlformats.org/officeDocument/2006/relationships/printerSettings" Target="../printerSettings/printerSettings206.bin"/><Relationship Id="rId4" Type="http://schemas.openxmlformats.org/officeDocument/2006/relationships/printerSettings" Target="../printerSettings/printerSettings191.bin"/><Relationship Id="rId9" Type="http://schemas.openxmlformats.org/officeDocument/2006/relationships/printerSettings" Target="../printerSettings/printerSettings196.bin"/><Relationship Id="rId14" Type="http://schemas.openxmlformats.org/officeDocument/2006/relationships/printerSettings" Target="../printerSettings/printerSettings201.bin"/><Relationship Id="rId22" Type="http://schemas.openxmlformats.org/officeDocument/2006/relationships/printerSettings" Target="../printerSettings/printerSettings209.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18.bin"/><Relationship Id="rId13" Type="http://schemas.openxmlformats.org/officeDocument/2006/relationships/printerSettings" Target="../printerSettings/printerSettings223.bin"/><Relationship Id="rId18" Type="http://schemas.openxmlformats.org/officeDocument/2006/relationships/printerSettings" Target="../printerSettings/printerSettings228.bin"/><Relationship Id="rId3" Type="http://schemas.openxmlformats.org/officeDocument/2006/relationships/printerSettings" Target="../printerSettings/printerSettings213.bin"/><Relationship Id="rId21" Type="http://schemas.openxmlformats.org/officeDocument/2006/relationships/printerSettings" Target="../printerSettings/printerSettings231.bin"/><Relationship Id="rId7" Type="http://schemas.openxmlformats.org/officeDocument/2006/relationships/printerSettings" Target="../printerSettings/printerSettings217.bin"/><Relationship Id="rId12" Type="http://schemas.openxmlformats.org/officeDocument/2006/relationships/printerSettings" Target="../printerSettings/printerSettings222.bin"/><Relationship Id="rId17" Type="http://schemas.openxmlformats.org/officeDocument/2006/relationships/printerSettings" Target="../printerSettings/printerSettings227.bin"/><Relationship Id="rId25" Type="http://schemas.openxmlformats.org/officeDocument/2006/relationships/comments" Target="../comments3.xml"/><Relationship Id="rId2" Type="http://schemas.openxmlformats.org/officeDocument/2006/relationships/printerSettings" Target="../printerSettings/printerSettings212.bin"/><Relationship Id="rId16" Type="http://schemas.openxmlformats.org/officeDocument/2006/relationships/printerSettings" Target="../printerSettings/printerSettings226.bin"/><Relationship Id="rId20" Type="http://schemas.openxmlformats.org/officeDocument/2006/relationships/printerSettings" Target="../printerSettings/printerSettings230.bin"/><Relationship Id="rId1" Type="http://schemas.openxmlformats.org/officeDocument/2006/relationships/printerSettings" Target="../printerSettings/printerSettings211.bin"/><Relationship Id="rId6" Type="http://schemas.openxmlformats.org/officeDocument/2006/relationships/printerSettings" Target="../printerSettings/printerSettings216.bin"/><Relationship Id="rId11" Type="http://schemas.openxmlformats.org/officeDocument/2006/relationships/printerSettings" Target="../printerSettings/printerSettings221.bin"/><Relationship Id="rId24" Type="http://schemas.openxmlformats.org/officeDocument/2006/relationships/vmlDrawing" Target="../drawings/vmlDrawing3.vml"/><Relationship Id="rId5" Type="http://schemas.openxmlformats.org/officeDocument/2006/relationships/printerSettings" Target="../printerSettings/printerSettings215.bin"/><Relationship Id="rId15" Type="http://schemas.openxmlformats.org/officeDocument/2006/relationships/printerSettings" Target="../printerSettings/printerSettings225.bin"/><Relationship Id="rId23" Type="http://schemas.openxmlformats.org/officeDocument/2006/relationships/printerSettings" Target="../printerSettings/printerSettings233.bin"/><Relationship Id="rId10" Type="http://schemas.openxmlformats.org/officeDocument/2006/relationships/printerSettings" Target="../printerSettings/printerSettings220.bin"/><Relationship Id="rId19" Type="http://schemas.openxmlformats.org/officeDocument/2006/relationships/printerSettings" Target="../printerSettings/printerSettings229.bin"/><Relationship Id="rId4" Type="http://schemas.openxmlformats.org/officeDocument/2006/relationships/printerSettings" Target="../printerSettings/printerSettings214.bin"/><Relationship Id="rId9" Type="http://schemas.openxmlformats.org/officeDocument/2006/relationships/printerSettings" Target="../printerSettings/printerSettings219.bin"/><Relationship Id="rId14" Type="http://schemas.openxmlformats.org/officeDocument/2006/relationships/printerSettings" Target="../printerSettings/printerSettings224.bin"/><Relationship Id="rId22" Type="http://schemas.openxmlformats.org/officeDocument/2006/relationships/printerSettings" Target="../printerSettings/printerSettings232.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41.bin"/><Relationship Id="rId13" Type="http://schemas.openxmlformats.org/officeDocument/2006/relationships/printerSettings" Target="../printerSettings/printerSettings246.bin"/><Relationship Id="rId18" Type="http://schemas.openxmlformats.org/officeDocument/2006/relationships/printerSettings" Target="../printerSettings/printerSettings251.bin"/><Relationship Id="rId3" Type="http://schemas.openxmlformats.org/officeDocument/2006/relationships/printerSettings" Target="../printerSettings/printerSettings236.bin"/><Relationship Id="rId21" Type="http://schemas.openxmlformats.org/officeDocument/2006/relationships/printerSettings" Target="../printerSettings/printerSettings254.bin"/><Relationship Id="rId7" Type="http://schemas.openxmlformats.org/officeDocument/2006/relationships/printerSettings" Target="../printerSettings/printerSettings240.bin"/><Relationship Id="rId12" Type="http://schemas.openxmlformats.org/officeDocument/2006/relationships/printerSettings" Target="../printerSettings/printerSettings245.bin"/><Relationship Id="rId17" Type="http://schemas.openxmlformats.org/officeDocument/2006/relationships/printerSettings" Target="../printerSettings/printerSettings250.bin"/><Relationship Id="rId2" Type="http://schemas.openxmlformats.org/officeDocument/2006/relationships/printerSettings" Target="../printerSettings/printerSettings235.bin"/><Relationship Id="rId16" Type="http://schemas.openxmlformats.org/officeDocument/2006/relationships/printerSettings" Target="../printerSettings/printerSettings249.bin"/><Relationship Id="rId20" Type="http://schemas.openxmlformats.org/officeDocument/2006/relationships/printerSettings" Target="../printerSettings/printerSettings253.bin"/><Relationship Id="rId1" Type="http://schemas.openxmlformats.org/officeDocument/2006/relationships/printerSettings" Target="../printerSettings/printerSettings234.bin"/><Relationship Id="rId6" Type="http://schemas.openxmlformats.org/officeDocument/2006/relationships/printerSettings" Target="../printerSettings/printerSettings239.bin"/><Relationship Id="rId11" Type="http://schemas.openxmlformats.org/officeDocument/2006/relationships/printerSettings" Target="../printerSettings/printerSettings244.bin"/><Relationship Id="rId5" Type="http://schemas.openxmlformats.org/officeDocument/2006/relationships/printerSettings" Target="../printerSettings/printerSettings238.bin"/><Relationship Id="rId15" Type="http://schemas.openxmlformats.org/officeDocument/2006/relationships/printerSettings" Target="../printerSettings/printerSettings248.bin"/><Relationship Id="rId23" Type="http://schemas.openxmlformats.org/officeDocument/2006/relationships/printerSettings" Target="../printerSettings/printerSettings256.bin"/><Relationship Id="rId10" Type="http://schemas.openxmlformats.org/officeDocument/2006/relationships/printerSettings" Target="../printerSettings/printerSettings243.bin"/><Relationship Id="rId19" Type="http://schemas.openxmlformats.org/officeDocument/2006/relationships/printerSettings" Target="../printerSettings/printerSettings252.bin"/><Relationship Id="rId4" Type="http://schemas.openxmlformats.org/officeDocument/2006/relationships/printerSettings" Target="../printerSettings/printerSettings237.bin"/><Relationship Id="rId9" Type="http://schemas.openxmlformats.org/officeDocument/2006/relationships/printerSettings" Target="../printerSettings/printerSettings242.bin"/><Relationship Id="rId14" Type="http://schemas.openxmlformats.org/officeDocument/2006/relationships/printerSettings" Target="../printerSettings/printerSettings247.bin"/><Relationship Id="rId22" Type="http://schemas.openxmlformats.org/officeDocument/2006/relationships/printerSettings" Target="../printerSettings/printerSettings255.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64.bin"/><Relationship Id="rId13" Type="http://schemas.openxmlformats.org/officeDocument/2006/relationships/printerSettings" Target="../printerSettings/printerSettings269.bin"/><Relationship Id="rId18" Type="http://schemas.openxmlformats.org/officeDocument/2006/relationships/printerSettings" Target="../printerSettings/printerSettings274.bin"/><Relationship Id="rId3" Type="http://schemas.openxmlformats.org/officeDocument/2006/relationships/printerSettings" Target="../printerSettings/printerSettings259.bin"/><Relationship Id="rId21" Type="http://schemas.openxmlformats.org/officeDocument/2006/relationships/printerSettings" Target="../printerSettings/printerSettings277.bin"/><Relationship Id="rId7" Type="http://schemas.openxmlformats.org/officeDocument/2006/relationships/printerSettings" Target="../printerSettings/printerSettings263.bin"/><Relationship Id="rId12" Type="http://schemas.openxmlformats.org/officeDocument/2006/relationships/printerSettings" Target="../printerSettings/printerSettings268.bin"/><Relationship Id="rId17" Type="http://schemas.openxmlformats.org/officeDocument/2006/relationships/printerSettings" Target="../printerSettings/printerSettings273.bin"/><Relationship Id="rId2" Type="http://schemas.openxmlformats.org/officeDocument/2006/relationships/printerSettings" Target="../printerSettings/printerSettings258.bin"/><Relationship Id="rId16" Type="http://schemas.openxmlformats.org/officeDocument/2006/relationships/printerSettings" Target="../printerSettings/printerSettings272.bin"/><Relationship Id="rId20" Type="http://schemas.openxmlformats.org/officeDocument/2006/relationships/printerSettings" Target="../printerSettings/printerSettings276.bin"/><Relationship Id="rId1" Type="http://schemas.openxmlformats.org/officeDocument/2006/relationships/printerSettings" Target="../printerSettings/printerSettings257.bin"/><Relationship Id="rId6" Type="http://schemas.openxmlformats.org/officeDocument/2006/relationships/printerSettings" Target="../printerSettings/printerSettings262.bin"/><Relationship Id="rId11" Type="http://schemas.openxmlformats.org/officeDocument/2006/relationships/printerSettings" Target="../printerSettings/printerSettings267.bin"/><Relationship Id="rId5" Type="http://schemas.openxmlformats.org/officeDocument/2006/relationships/printerSettings" Target="../printerSettings/printerSettings261.bin"/><Relationship Id="rId15" Type="http://schemas.openxmlformats.org/officeDocument/2006/relationships/printerSettings" Target="../printerSettings/printerSettings271.bin"/><Relationship Id="rId10" Type="http://schemas.openxmlformats.org/officeDocument/2006/relationships/printerSettings" Target="../printerSettings/printerSettings266.bin"/><Relationship Id="rId19" Type="http://schemas.openxmlformats.org/officeDocument/2006/relationships/printerSettings" Target="../printerSettings/printerSettings275.bin"/><Relationship Id="rId4" Type="http://schemas.openxmlformats.org/officeDocument/2006/relationships/printerSettings" Target="../printerSettings/printerSettings260.bin"/><Relationship Id="rId9" Type="http://schemas.openxmlformats.org/officeDocument/2006/relationships/printerSettings" Target="../printerSettings/printerSettings265.bin"/><Relationship Id="rId14" Type="http://schemas.openxmlformats.org/officeDocument/2006/relationships/printerSettings" Target="../printerSettings/printerSettings270.bin"/><Relationship Id="rId22" Type="http://schemas.openxmlformats.org/officeDocument/2006/relationships/printerSettings" Target="../printerSettings/printerSettings278.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86.bin"/><Relationship Id="rId13" Type="http://schemas.openxmlformats.org/officeDocument/2006/relationships/printerSettings" Target="../printerSettings/printerSettings291.bin"/><Relationship Id="rId18" Type="http://schemas.openxmlformats.org/officeDocument/2006/relationships/printerSettings" Target="../printerSettings/printerSettings296.bin"/><Relationship Id="rId3" Type="http://schemas.openxmlformats.org/officeDocument/2006/relationships/printerSettings" Target="../printerSettings/printerSettings281.bin"/><Relationship Id="rId21" Type="http://schemas.openxmlformats.org/officeDocument/2006/relationships/printerSettings" Target="../printerSettings/printerSettings299.bin"/><Relationship Id="rId7" Type="http://schemas.openxmlformats.org/officeDocument/2006/relationships/printerSettings" Target="../printerSettings/printerSettings285.bin"/><Relationship Id="rId12" Type="http://schemas.openxmlformats.org/officeDocument/2006/relationships/printerSettings" Target="../printerSettings/printerSettings290.bin"/><Relationship Id="rId17" Type="http://schemas.openxmlformats.org/officeDocument/2006/relationships/printerSettings" Target="../printerSettings/printerSettings295.bin"/><Relationship Id="rId2" Type="http://schemas.openxmlformats.org/officeDocument/2006/relationships/printerSettings" Target="../printerSettings/printerSettings280.bin"/><Relationship Id="rId16" Type="http://schemas.openxmlformats.org/officeDocument/2006/relationships/printerSettings" Target="../printerSettings/printerSettings294.bin"/><Relationship Id="rId20" Type="http://schemas.openxmlformats.org/officeDocument/2006/relationships/printerSettings" Target="../printerSettings/printerSettings298.bin"/><Relationship Id="rId1" Type="http://schemas.openxmlformats.org/officeDocument/2006/relationships/printerSettings" Target="../printerSettings/printerSettings279.bin"/><Relationship Id="rId6" Type="http://schemas.openxmlformats.org/officeDocument/2006/relationships/printerSettings" Target="../printerSettings/printerSettings284.bin"/><Relationship Id="rId11" Type="http://schemas.openxmlformats.org/officeDocument/2006/relationships/printerSettings" Target="../printerSettings/printerSettings289.bin"/><Relationship Id="rId5" Type="http://schemas.openxmlformats.org/officeDocument/2006/relationships/printerSettings" Target="../printerSettings/printerSettings283.bin"/><Relationship Id="rId15" Type="http://schemas.openxmlformats.org/officeDocument/2006/relationships/printerSettings" Target="../printerSettings/printerSettings293.bin"/><Relationship Id="rId10" Type="http://schemas.openxmlformats.org/officeDocument/2006/relationships/printerSettings" Target="../printerSettings/printerSettings288.bin"/><Relationship Id="rId19" Type="http://schemas.openxmlformats.org/officeDocument/2006/relationships/printerSettings" Target="../printerSettings/printerSettings297.bin"/><Relationship Id="rId4" Type="http://schemas.openxmlformats.org/officeDocument/2006/relationships/printerSettings" Target="../printerSettings/printerSettings282.bin"/><Relationship Id="rId9" Type="http://schemas.openxmlformats.org/officeDocument/2006/relationships/printerSettings" Target="../printerSettings/printerSettings287.bin"/><Relationship Id="rId14" Type="http://schemas.openxmlformats.org/officeDocument/2006/relationships/printerSettings" Target="../printerSettings/printerSettings292.bin"/><Relationship Id="rId22" Type="http://schemas.openxmlformats.org/officeDocument/2006/relationships/printerSettings" Target="../printerSettings/printerSettings300.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308.bin"/><Relationship Id="rId13" Type="http://schemas.openxmlformats.org/officeDocument/2006/relationships/printerSettings" Target="../printerSettings/printerSettings313.bin"/><Relationship Id="rId18" Type="http://schemas.openxmlformats.org/officeDocument/2006/relationships/printerSettings" Target="../printerSettings/printerSettings318.bin"/><Relationship Id="rId3" Type="http://schemas.openxmlformats.org/officeDocument/2006/relationships/printerSettings" Target="../printerSettings/printerSettings303.bin"/><Relationship Id="rId21" Type="http://schemas.openxmlformats.org/officeDocument/2006/relationships/printerSettings" Target="../printerSettings/printerSettings321.bin"/><Relationship Id="rId7" Type="http://schemas.openxmlformats.org/officeDocument/2006/relationships/printerSettings" Target="../printerSettings/printerSettings307.bin"/><Relationship Id="rId12" Type="http://schemas.openxmlformats.org/officeDocument/2006/relationships/printerSettings" Target="../printerSettings/printerSettings312.bin"/><Relationship Id="rId17" Type="http://schemas.openxmlformats.org/officeDocument/2006/relationships/printerSettings" Target="../printerSettings/printerSettings317.bin"/><Relationship Id="rId2" Type="http://schemas.openxmlformats.org/officeDocument/2006/relationships/printerSettings" Target="../printerSettings/printerSettings302.bin"/><Relationship Id="rId16" Type="http://schemas.openxmlformats.org/officeDocument/2006/relationships/printerSettings" Target="../printerSettings/printerSettings316.bin"/><Relationship Id="rId20" Type="http://schemas.openxmlformats.org/officeDocument/2006/relationships/printerSettings" Target="../printerSettings/printerSettings320.bin"/><Relationship Id="rId1" Type="http://schemas.openxmlformats.org/officeDocument/2006/relationships/printerSettings" Target="../printerSettings/printerSettings301.bin"/><Relationship Id="rId6" Type="http://schemas.openxmlformats.org/officeDocument/2006/relationships/printerSettings" Target="../printerSettings/printerSettings306.bin"/><Relationship Id="rId11" Type="http://schemas.openxmlformats.org/officeDocument/2006/relationships/printerSettings" Target="../printerSettings/printerSettings311.bin"/><Relationship Id="rId5" Type="http://schemas.openxmlformats.org/officeDocument/2006/relationships/printerSettings" Target="../printerSettings/printerSettings305.bin"/><Relationship Id="rId15" Type="http://schemas.openxmlformats.org/officeDocument/2006/relationships/printerSettings" Target="../printerSettings/printerSettings315.bin"/><Relationship Id="rId23" Type="http://schemas.openxmlformats.org/officeDocument/2006/relationships/printerSettings" Target="../printerSettings/printerSettings323.bin"/><Relationship Id="rId10" Type="http://schemas.openxmlformats.org/officeDocument/2006/relationships/printerSettings" Target="../printerSettings/printerSettings310.bin"/><Relationship Id="rId19" Type="http://schemas.openxmlformats.org/officeDocument/2006/relationships/printerSettings" Target="../printerSettings/printerSettings319.bin"/><Relationship Id="rId4" Type="http://schemas.openxmlformats.org/officeDocument/2006/relationships/printerSettings" Target="../printerSettings/printerSettings304.bin"/><Relationship Id="rId9" Type="http://schemas.openxmlformats.org/officeDocument/2006/relationships/printerSettings" Target="../printerSettings/printerSettings309.bin"/><Relationship Id="rId14" Type="http://schemas.openxmlformats.org/officeDocument/2006/relationships/printerSettings" Target="../printerSettings/printerSettings314.bin"/><Relationship Id="rId22" Type="http://schemas.openxmlformats.org/officeDocument/2006/relationships/printerSettings" Target="../printerSettings/printerSettings322.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331.bin"/><Relationship Id="rId13" Type="http://schemas.openxmlformats.org/officeDocument/2006/relationships/printerSettings" Target="../printerSettings/printerSettings336.bin"/><Relationship Id="rId18" Type="http://schemas.openxmlformats.org/officeDocument/2006/relationships/printerSettings" Target="../printerSettings/printerSettings341.bin"/><Relationship Id="rId3" Type="http://schemas.openxmlformats.org/officeDocument/2006/relationships/printerSettings" Target="../printerSettings/printerSettings326.bin"/><Relationship Id="rId21" Type="http://schemas.openxmlformats.org/officeDocument/2006/relationships/printerSettings" Target="../printerSettings/printerSettings344.bin"/><Relationship Id="rId7" Type="http://schemas.openxmlformats.org/officeDocument/2006/relationships/printerSettings" Target="../printerSettings/printerSettings330.bin"/><Relationship Id="rId12" Type="http://schemas.openxmlformats.org/officeDocument/2006/relationships/printerSettings" Target="../printerSettings/printerSettings335.bin"/><Relationship Id="rId17" Type="http://schemas.openxmlformats.org/officeDocument/2006/relationships/printerSettings" Target="../printerSettings/printerSettings340.bin"/><Relationship Id="rId2" Type="http://schemas.openxmlformats.org/officeDocument/2006/relationships/printerSettings" Target="../printerSettings/printerSettings325.bin"/><Relationship Id="rId16" Type="http://schemas.openxmlformats.org/officeDocument/2006/relationships/printerSettings" Target="../printerSettings/printerSettings339.bin"/><Relationship Id="rId20" Type="http://schemas.openxmlformats.org/officeDocument/2006/relationships/printerSettings" Target="../printerSettings/printerSettings343.bin"/><Relationship Id="rId1" Type="http://schemas.openxmlformats.org/officeDocument/2006/relationships/printerSettings" Target="../printerSettings/printerSettings324.bin"/><Relationship Id="rId6" Type="http://schemas.openxmlformats.org/officeDocument/2006/relationships/printerSettings" Target="../printerSettings/printerSettings329.bin"/><Relationship Id="rId11" Type="http://schemas.openxmlformats.org/officeDocument/2006/relationships/printerSettings" Target="../printerSettings/printerSettings334.bin"/><Relationship Id="rId5" Type="http://schemas.openxmlformats.org/officeDocument/2006/relationships/printerSettings" Target="../printerSettings/printerSettings328.bin"/><Relationship Id="rId15" Type="http://schemas.openxmlformats.org/officeDocument/2006/relationships/printerSettings" Target="../printerSettings/printerSettings338.bin"/><Relationship Id="rId23" Type="http://schemas.openxmlformats.org/officeDocument/2006/relationships/printerSettings" Target="../printerSettings/printerSettings346.bin"/><Relationship Id="rId10" Type="http://schemas.openxmlformats.org/officeDocument/2006/relationships/printerSettings" Target="../printerSettings/printerSettings333.bin"/><Relationship Id="rId19" Type="http://schemas.openxmlformats.org/officeDocument/2006/relationships/printerSettings" Target="../printerSettings/printerSettings342.bin"/><Relationship Id="rId4" Type="http://schemas.openxmlformats.org/officeDocument/2006/relationships/printerSettings" Target="../printerSettings/printerSettings327.bin"/><Relationship Id="rId9" Type="http://schemas.openxmlformats.org/officeDocument/2006/relationships/printerSettings" Target="../printerSettings/printerSettings332.bin"/><Relationship Id="rId14" Type="http://schemas.openxmlformats.org/officeDocument/2006/relationships/printerSettings" Target="../printerSettings/printerSettings337.bin"/><Relationship Id="rId22" Type="http://schemas.openxmlformats.org/officeDocument/2006/relationships/printerSettings" Target="../printerSettings/printerSettings34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354.bin"/><Relationship Id="rId13" Type="http://schemas.openxmlformats.org/officeDocument/2006/relationships/printerSettings" Target="../printerSettings/printerSettings359.bin"/><Relationship Id="rId18" Type="http://schemas.openxmlformats.org/officeDocument/2006/relationships/printerSettings" Target="../printerSettings/printerSettings364.bin"/><Relationship Id="rId3" Type="http://schemas.openxmlformats.org/officeDocument/2006/relationships/printerSettings" Target="../printerSettings/printerSettings349.bin"/><Relationship Id="rId21" Type="http://schemas.openxmlformats.org/officeDocument/2006/relationships/printerSettings" Target="../printerSettings/printerSettings367.bin"/><Relationship Id="rId7" Type="http://schemas.openxmlformats.org/officeDocument/2006/relationships/printerSettings" Target="../printerSettings/printerSettings353.bin"/><Relationship Id="rId12" Type="http://schemas.openxmlformats.org/officeDocument/2006/relationships/printerSettings" Target="../printerSettings/printerSettings358.bin"/><Relationship Id="rId17" Type="http://schemas.openxmlformats.org/officeDocument/2006/relationships/printerSettings" Target="../printerSettings/printerSettings363.bin"/><Relationship Id="rId2" Type="http://schemas.openxmlformats.org/officeDocument/2006/relationships/printerSettings" Target="../printerSettings/printerSettings348.bin"/><Relationship Id="rId16" Type="http://schemas.openxmlformats.org/officeDocument/2006/relationships/printerSettings" Target="../printerSettings/printerSettings362.bin"/><Relationship Id="rId20" Type="http://schemas.openxmlformats.org/officeDocument/2006/relationships/printerSettings" Target="../printerSettings/printerSettings366.bin"/><Relationship Id="rId1" Type="http://schemas.openxmlformats.org/officeDocument/2006/relationships/printerSettings" Target="../printerSettings/printerSettings347.bin"/><Relationship Id="rId6" Type="http://schemas.openxmlformats.org/officeDocument/2006/relationships/printerSettings" Target="../printerSettings/printerSettings352.bin"/><Relationship Id="rId11" Type="http://schemas.openxmlformats.org/officeDocument/2006/relationships/printerSettings" Target="../printerSettings/printerSettings357.bin"/><Relationship Id="rId5" Type="http://schemas.openxmlformats.org/officeDocument/2006/relationships/printerSettings" Target="../printerSettings/printerSettings351.bin"/><Relationship Id="rId15" Type="http://schemas.openxmlformats.org/officeDocument/2006/relationships/printerSettings" Target="../printerSettings/printerSettings361.bin"/><Relationship Id="rId23" Type="http://schemas.openxmlformats.org/officeDocument/2006/relationships/printerSettings" Target="../printerSettings/printerSettings369.bin"/><Relationship Id="rId10" Type="http://schemas.openxmlformats.org/officeDocument/2006/relationships/printerSettings" Target="../printerSettings/printerSettings356.bin"/><Relationship Id="rId19" Type="http://schemas.openxmlformats.org/officeDocument/2006/relationships/printerSettings" Target="../printerSettings/printerSettings365.bin"/><Relationship Id="rId4" Type="http://schemas.openxmlformats.org/officeDocument/2006/relationships/printerSettings" Target="../printerSettings/printerSettings350.bin"/><Relationship Id="rId9" Type="http://schemas.openxmlformats.org/officeDocument/2006/relationships/printerSettings" Target="../printerSettings/printerSettings355.bin"/><Relationship Id="rId14" Type="http://schemas.openxmlformats.org/officeDocument/2006/relationships/printerSettings" Target="../printerSettings/printerSettings360.bin"/><Relationship Id="rId22" Type="http://schemas.openxmlformats.org/officeDocument/2006/relationships/printerSettings" Target="../printerSettings/printerSettings36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18" Type="http://schemas.openxmlformats.org/officeDocument/2006/relationships/printerSettings" Target="../printerSettings/printerSettings44.bin"/><Relationship Id="rId3" Type="http://schemas.openxmlformats.org/officeDocument/2006/relationships/printerSettings" Target="../printerSettings/printerSettings29.bin"/><Relationship Id="rId21" Type="http://schemas.openxmlformats.org/officeDocument/2006/relationships/printerSettings" Target="../printerSettings/printerSettings47.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openxmlformats.org/officeDocument/2006/relationships/printerSettings" Target="../printerSettings/printerSettings43.bin"/><Relationship Id="rId25" Type="http://schemas.openxmlformats.org/officeDocument/2006/relationships/comments" Target="../comments2.xml"/><Relationship Id="rId2" Type="http://schemas.openxmlformats.org/officeDocument/2006/relationships/printerSettings" Target="../printerSettings/printerSettings28.bin"/><Relationship Id="rId16" Type="http://schemas.openxmlformats.org/officeDocument/2006/relationships/printerSettings" Target="../printerSettings/printerSettings42.bin"/><Relationship Id="rId20" Type="http://schemas.openxmlformats.org/officeDocument/2006/relationships/printerSettings" Target="../printerSettings/printerSettings46.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24" Type="http://schemas.openxmlformats.org/officeDocument/2006/relationships/vmlDrawing" Target="../drawings/vmlDrawing2.vml"/><Relationship Id="rId5" Type="http://schemas.openxmlformats.org/officeDocument/2006/relationships/printerSettings" Target="../printerSettings/printerSettings31.bin"/><Relationship Id="rId15" Type="http://schemas.openxmlformats.org/officeDocument/2006/relationships/printerSettings" Target="../printerSettings/printerSettings41.bin"/><Relationship Id="rId23" Type="http://schemas.openxmlformats.org/officeDocument/2006/relationships/printerSettings" Target="../printerSettings/printerSettings49.bin"/><Relationship Id="rId10" Type="http://schemas.openxmlformats.org/officeDocument/2006/relationships/printerSettings" Target="../printerSettings/printerSettings36.bin"/><Relationship Id="rId19" Type="http://schemas.openxmlformats.org/officeDocument/2006/relationships/printerSettings" Target="../printerSettings/printerSettings45.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40.bin"/><Relationship Id="rId22" Type="http://schemas.openxmlformats.org/officeDocument/2006/relationships/printerSettings" Target="../printerSettings/printerSettings4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7.bin"/><Relationship Id="rId13" Type="http://schemas.openxmlformats.org/officeDocument/2006/relationships/printerSettings" Target="../printerSettings/printerSettings62.bin"/><Relationship Id="rId18" Type="http://schemas.openxmlformats.org/officeDocument/2006/relationships/printerSettings" Target="../printerSettings/printerSettings67.bin"/><Relationship Id="rId3" Type="http://schemas.openxmlformats.org/officeDocument/2006/relationships/printerSettings" Target="../printerSettings/printerSettings52.bin"/><Relationship Id="rId21" Type="http://schemas.openxmlformats.org/officeDocument/2006/relationships/printerSettings" Target="../printerSettings/printerSettings70.bin"/><Relationship Id="rId7" Type="http://schemas.openxmlformats.org/officeDocument/2006/relationships/printerSettings" Target="../printerSettings/printerSettings56.bin"/><Relationship Id="rId12" Type="http://schemas.openxmlformats.org/officeDocument/2006/relationships/printerSettings" Target="../printerSettings/printerSettings61.bin"/><Relationship Id="rId17" Type="http://schemas.openxmlformats.org/officeDocument/2006/relationships/printerSettings" Target="../printerSettings/printerSettings66.bin"/><Relationship Id="rId2" Type="http://schemas.openxmlformats.org/officeDocument/2006/relationships/printerSettings" Target="../printerSettings/printerSettings51.bin"/><Relationship Id="rId16" Type="http://schemas.openxmlformats.org/officeDocument/2006/relationships/printerSettings" Target="../printerSettings/printerSettings65.bin"/><Relationship Id="rId20" Type="http://schemas.openxmlformats.org/officeDocument/2006/relationships/printerSettings" Target="../printerSettings/printerSettings69.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11" Type="http://schemas.openxmlformats.org/officeDocument/2006/relationships/printerSettings" Target="../printerSettings/printerSettings60.bin"/><Relationship Id="rId5" Type="http://schemas.openxmlformats.org/officeDocument/2006/relationships/printerSettings" Target="../printerSettings/printerSettings54.bin"/><Relationship Id="rId15" Type="http://schemas.openxmlformats.org/officeDocument/2006/relationships/printerSettings" Target="../printerSettings/printerSettings64.bin"/><Relationship Id="rId23" Type="http://schemas.openxmlformats.org/officeDocument/2006/relationships/printerSettings" Target="../printerSettings/printerSettings72.bin"/><Relationship Id="rId10" Type="http://schemas.openxmlformats.org/officeDocument/2006/relationships/printerSettings" Target="../printerSettings/printerSettings59.bin"/><Relationship Id="rId19" Type="http://schemas.openxmlformats.org/officeDocument/2006/relationships/printerSettings" Target="../printerSettings/printerSettings68.bin"/><Relationship Id="rId4" Type="http://schemas.openxmlformats.org/officeDocument/2006/relationships/printerSettings" Target="../printerSettings/printerSettings53.bin"/><Relationship Id="rId9" Type="http://schemas.openxmlformats.org/officeDocument/2006/relationships/printerSettings" Target="../printerSettings/printerSettings58.bin"/><Relationship Id="rId14" Type="http://schemas.openxmlformats.org/officeDocument/2006/relationships/printerSettings" Target="../printerSettings/printerSettings63.bin"/><Relationship Id="rId22" Type="http://schemas.openxmlformats.org/officeDocument/2006/relationships/printerSettings" Target="../printerSettings/printerSettings71.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80.bin"/><Relationship Id="rId13" Type="http://schemas.openxmlformats.org/officeDocument/2006/relationships/printerSettings" Target="../printerSettings/printerSettings85.bin"/><Relationship Id="rId18" Type="http://schemas.openxmlformats.org/officeDocument/2006/relationships/printerSettings" Target="../printerSettings/printerSettings90.bin"/><Relationship Id="rId3" Type="http://schemas.openxmlformats.org/officeDocument/2006/relationships/printerSettings" Target="../printerSettings/printerSettings75.bin"/><Relationship Id="rId21" Type="http://schemas.openxmlformats.org/officeDocument/2006/relationships/printerSettings" Target="../printerSettings/printerSettings93.bin"/><Relationship Id="rId7" Type="http://schemas.openxmlformats.org/officeDocument/2006/relationships/printerSettings" Target="../printerSettings/printerSettings79.bin"/><Relationship Id="rId12" Type="http://schemas.openxmlformats.org/officeDocument/2006/relationships/printerSettings" Target="../printerSettings/printerSettings84.bin"/><Relationship Id="rId17" Type="http://schemas.openxmlformats.org/officeDocument/2006/relationships/printerSettings" Target="../printerSettings/printerSettings89.bin"/><Relationship Id="rId2" Type="http://schemas.openxmlformats.org/officeDocument/2006/relationships/printerSettings" Target="../printerSettings/printerSettings74.bin"/><Relationship Id="rId16" Type="http://schemas.openxmlformats.org/officeDocument/2006/relationships/printerSettings" Target="../printerSettings/printerSettings88.bin"/><Relationship Id="rId20" Type="http://schemas.openxmlformats.org/officeDocument/2006/relationships/printerSettings" Target="../printerSettings/printerSettings92.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11" Type="http://schemas.openxmlformats.org/officeDocument/2006/relationships/printerSettings" Target="../printerSettings/printerSettings83.bin"/><Relationship Id="rId5" Type="http://schemas.openxmlformats.org/officeDocument/2006/relationships/printerSettings" Target="../printerSettings/printerSettings77.bin"/><Relationship Id="rId15" Type="http://schemas.openxmlformats.org/officeDocument/2006/relationships/printerSettings" Target="../printerSettings/printerSettings87.bin"/><Relationship Id="rId23" Type="http://schemas.openxmlformats.org/officeDocument/2006/relationships/printerSettings" Target="../printerSettings/printerSettings95.bin"/><Relationship Id="rId10" Type="http://schemas.openxmlformats.org/officeDocument/2006/relationships/printerSettings" Target="../printerSettings/printerSettings82.bin"/><Relationship Id="rId19" Type="http://schemas.openxmlformats.org/officeDocument/2006/relationships/printerSettings" Target="../printerSettings/printerSettings91.bin"/><Relationship Id="rId4" Type="http://schemas.openxmlformats.org/officeDocument/2006/relationships/printerSettings" Target="../printerSettings/printerSettings76.bin"/><Relationship Id="rId9" Type="http://schemas.openxmlformats.org/officeDocument/2006/relationships/printerSettings" Target="../printerSettings/printerSettings81.bin"/><Relationship Id="rId14" Type="http://schemas.openxmlformats.org/officeDocument/2006/relationships/printerSettings" Target="../printerSettings/printerSettings86.bin"/><Relationship Id="rId22" Type="http://schemas.openxmlformats.org/officeDocument/2006/relationships/printerSettings" Target="../printerSettings/printerSettings9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03.bin"/><Relationship Id="rId13" Type="http://schemas.openxmlformats.org/officeDocument/2006/relationships/printerSettings" Target="../printerSettings/printerSettings108.bin"/><Relationship Id="rId18" Type="http://schemas.openxmlformats.org/officeDocument/2006/relationships/printerSettings" Target="../printerSettings/printerSettings113.bin"/><Relationship Id="rId3" Type="http://schemas.openxmlformats.org/officeDocument/2006/relationships/printerSettings" Target="../printerSettings/printerSettings98.bin"/><Relationship Id="rId21" Type="http://schemas.openxmlformats.org/officeDocument/2006/relationships/printerSettings" Target="../printerSettings/printerSettings116.bin"/><Relationship Id="rId7" Type="http://schemas.openxmlformats.org/officeDocument/2006/relationships/printerSettings" Target="../printerSettings/printerSettings102.bin"/><Relationship Id="rId12" Type="http://schemas.openxmlformats.org/officeDocument/2006/relationships/printerSettings" Target="../printerSettings/printerSettings107.bin"/><Relationship Id="rId17" Type="http://schemas.openxmlformats.org/officeDocument/2006/relationships/printerSettings" Target="../printerSettings/printerSettings112.bin"/><Relationship Id="rId2" Type="http://schemas.openxmlformats.org/officeDocument/2006/relationships/printerSettings" Target="../printerSettings/printerSettings97.bin"/><Relationship Id="rId16" Type="http://schemas.openxmlformats.org/officeDocument/2006/relationships/printerSettings" Target="../printerSettings/printerSettings111.bin"/><Relationship Id="rId20" Type="http://schemas.openxmlformats.org/officeDocument/2006/relationships/printerSettings" Target="../printerSettings/printerSettings115.bin"/><Relationship Id="rId1" Type="http://schemas.openxmlformats.org/officeDocument/2006/relationships/printerSettings" Target="../printerSettings/printerSettings96.bin"/><Relationship Id="rId6" Type="http://schemas.openxmlformats.org/officeDocument/2006/relationships/printerSettings" Target="../printerSettings/printerSettings101.bin"/><Relationship Id="rId11" Type="http://schemas.openxmlformats.org/officeDocument/2006/relationships/printerSettings" Target="../printerSettings/printerSettings106.bin"/><Relationship Id="rId5" Type="http://schemas.openxmlformats.org/officeDocument/2006/relationships/printerSettings" Target="../printerSettings/printerSettings100.bin"/><Relationship Id="rId15" Type="http://schemas.openxmlformats.org/officeDocument/2006/relationships/printerSettings" Target="../printerSettings/printerSettings110.bin"/><Relationship Id="rId23" Type="http://schemas.openxmlformats.org/officeDocument/2006/relationships/printerSettings" Target="../printerSettings/printerSettings118.bin"/><Relationship Id="rId10" Type="http://schemas.openxmlformats.org/officeDocument/2006/relationships/printerSettings" Target="../printerSettings/printerSettings105.bin"/><Relationship Id="rId19" Type="http://schemas.openxmlformats.org/officeDocument/2006/relationships/printerSettings" Target="../printerSettings/printerSettings114.bin"/><Relationship Id="rId4" Type="http://schemas.openxmlformats.org/officeDocument/2006/relationships/printerSettings" Target="../printerSettings/printerSettings99.bin"/><Relationship Id="rId9" Type="http://schemas.openxmlformats.org/officeDocument/2006/relationships/printerSettings" Target="../printerSettings/printerSettings104.bin"/><Relationship Id="rId14" Type="http://schemas.openxmlformats.org/officeDocument/2006/relationships/printerSettings" Target="../printerSettings/printerSettings109.bin"/><Relationship Id="rId22" Type="http://schemas.openxmlformats.org/officeDocument/2006/relationships/printerSettings" Target="../printerSettings/printerSettings11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26.bin"/><Relationship Id="rId13" Type="http://schemas.openxmlformats.org/officeDocument/2006/relationships/printerSettings" Target="../printerSettings/printerSettings131.bin"/><Relationship Id="rId18" Type="http://schemas.openxmlformats.org/officeDocument/2006/relationships/printerSettings" Target="../printerSettings/printerSettings136.bin"/><Relationship Id="rId3" Type="http://schemas.openxmlformats.org/officeDocument/2006/relationships/printerSettings" Target="../printerSettings/printerSettings121.bin"/><Relationship Id="rId21" Type="http://schemas.openxmlformats.org/officeDocument/2006/relationships/printerSettings" Target="../printerSettings/printerSettings139.bin"/><Relationship Id="rId7" Type="http://schemas.openxmlformats.org/officeDocument/2006/relationships/printerSettings" Target="../printerSettings/printerSettings125.bin"/><Relationship Id="rId12" Type="http://schemas.openxmlformats.org/officeDocument/2006/relationships/printerSettings" Target="../printerSettings/printerSettings130.bin"/><Relationship Id="rId17" Type="http://schemas.openxmlformats.org/officeDocument/2006/relationships/printerSettings" Target="../printerSettings/printerSettings135.bin"/><Relationship Id="rId2" Type="http://schemas.openxmlformats.org/officeDocument/2006/relationships/printerSettings" Target="../printerSettings/printerSettings120.bin"/><Relationship Id="rId16" Type="http://schemas.openxmlformats.org/officeDocument/2006/relationships/printerSettings" Target="../printerSettings/printerSettings134.bin"/><Relationship Id="rId20" Type="http://schemas.openxmlformats.org/officeDocument/2006/relationships/printerSettings" Target="../printerSettings/printerSettings138.bin"/><Relationship Id="rId1" Type="http://schemas.openxmlformats.org/officeDocument/2006/relationships/printerSettings" Target="../printerSettings/printerSettings119.bin"/><Relationship Id="rId6" Type="http://schemas.openxmlformats.org/officeDocument/2006/relationships/printerSettings" Target="../printerSettings/printerSettings124.bin"/><Relationship Id="rId11" Type="http://schemas.openxmlformats.org/officeDocument/2006/relationships/printerSettings" Target="../printerSettings/printerSettings129.bin"/><Relationship Id="rId5" Type="http://schemas.openxmlformats.org/officeDocument/2006/relationships/printerSettings" Target="../printerSettings/printerSettings123.bin"/><Relationship Id="rId15" Type="http://schemas.openxmlformats.org/officeDocument/2006/relationships/printerSettings" Target="../printerSettings/printerSettings133.bin"/><Relationship Id="rId23" Type="http://schemas.openxmlformats.org/officeDocument/2006/relationships/printerSettings" Target="../printerSettings/printerSettings141.bin"/><Relationship Id="rId10" Type="http://schemas.openxmlformats.org/officeDocument/2006/relationships/printerSettings" Target="../printerSettings/printerSettings128.bin"/><Relationship Id="rId19" Type="http://schemas.openxmlformats.org/officeDocument/2006/relationships/printerSettings" Target="../printerSettings/printerSettings137.bin"/><Relationship Id="rId4" Type="http://schemas.openxmlformats.org/officeDocument/2006/relationships/printerSettings" Target="../printerSettings/printerSettings122.bin"/><Relationship Id="rId9" Type="http://schemas.openxmlformats.org/officeDocument/2006/relationships/printerSettings" Target="../printerSettings/printerSettings127.bin"/><Relationship Id="rId14" Type="http://schemas.openxmlformats.org/officeDocument/2006/relationships/printerSettings" Target="../printerSettings/printerSettings132.bin"/><Relationship Id="rId22" Type="http://schemas.openxmlformats.org/officeDocument/2006/relationships/printerSettings" Target="../printerSettings/printerSettings140.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49.bin"/><Relationship Id="rId13" Type="http://schemas.openxmlformats.org/officeDocument/2006/relationships/printerSettings" Target="../printerSettings/printerSettings154.bin"/><Relationship Id="rId18" Type="http://schemas.openxmlformats.org/officeDocument/2006/relationships/printerSettings" Target="../printerSettings/printerSettings159.bin"/><Relationship Id="rId3" Type="http://schemas.openxmlformats.org/officeDocument/2006/relationships/printerSettings" Target="../printerSettings/printerSettings144.bin"/><Relationship Id="rId21" Type="http://schemas.openxmlformats.org/officeDocument/2006/relationships/printerSettings" Target="../printerSettings/printerSettings162.bin"/><Relationship Id="rId7" Type="http://schemas.openxmlformats.org/officeDocument/2006/relationships/printerSettings" Target="../printerSettings/printerSettings148.bin"/><Relationship Id="rId12" Type="http://schemas.openxmlformats.org/officeDocument/2006/relationships/printerSettings" Target="../printerSettings/printerSettings153.bin"/><Relationship Id="rId17" Type="http://schemas.openxmlformats.org/officeDocument/2006/relationships/printerSettings" Target="../printerSettings/printerSettings158.bin"/><Relationship Id="rId2" Type="http://schemas.openxmlformats.org/officeDocument/2006/relationships/printerSettings" Target="../printerSettings/printerSettings143.bin"/><Relationship Id="rId16" Type="http://schemas.openxmlformats.org/officeDocument/2006/relationships/printerSettings" Target="../printerSettings/printerSettings157.bin"/><Relationship Id="rId20" Type="http://schemas.openxmlformats.org/officeDocument/2006/relationships/printerSettings" Target="../printerSettings/printerSettings161.bin"/><Relationship Id="rId1" Type="http://schemas.openxmlformats.org/officeDocument/2006/relationships/printerSettings" Target="../printerSettings/printerSettings142.bin"/><Relationship Id="rId6" Type="http://schemas.openxmlformats.org/officeDocument/2006/relationships/printerSettings" Target="../printerSettings/printerSettings147.bin"/><Relationship Id="rId11" Type="http://schemas.openxmlformats.org/officeDocument/2006/relationships/printerSettings" Target="../printerSettings/printerSettings152.bin"/><Relationship Id="rId5" Type="http://schemas.openxmlformats.org/officeDocument/2006/relationships/printerSettings" Target="../printerSettings/printerSettings146.bin"/><Relationship Id="rId15" Type="http://schemas.openxmlformats.org/officeDocument/2006/relationships/printerSettings" Target="../printerSettings/printerSettings156.bin"/><Relationship Id="rId23" Type="http://schemas.openxmlformats.org/officeDocument/2006/relationships/printerSettings" Target="../printerSettings/printerSettings164.bin"/><Relationship Id="rId10" Type="http://schemas.openxmlformats.org/officeDocument/2006/relationships/printerSettings" Target="../printerSettings/printerSettings151.bin"/><Relationship Id="rId19" Type="http://schemas.openxmlformats.org/officeDocument/2006/relationships/printerSettings" Target="../printerSettings/printerSettings160.bin"/><Relationship Id="rId4" Type="http://schemas.openxmlformats.org/officeDocument/2006/relationships/printerSettings" Target="../printerSettings/printerSettings145.bin"/><Relationship Id="rId9" Type="http://schemas.openxmlformats.org/officeDocument/2006/relationships/printerSettings" Target="../printerSettings/printerSettings150.bin"/><Relationship Id="rId14" Type="http://schemas.openxmlformats.org/officeDocument/2006/relationships/printerSettings" Target="../printerSettings/printerSettings155.bin"/><Relationship Id="rId22" Type="http://schemas.openxmlformats.org/officeDocument/2006/relationships/printerSettings" Target="../printerSettings/printerSettings16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04"/>
  <sheetViews>
    <sheetView zoomScale="80" zoomScaleNormal="80" workbookViewId="0">
      <pane xSplit="6" ySplit="7" topLeftCell="G8" activePane="bottomRight" state="frozen"/>
      <selection pane="topRight" activeCell="G1" sqref="G1"/>
      <selection pane="bottomLeft" activeCell="A8" sqref="A8"/>
      <selection pane="bottomRight" sqref="A1:XFD106"/>
    </sheetView>
  </sheetViews>
  <sheetFormatPr defaultColWidth="9.140625" defaultRowHeight="15" x14ac:dyDescent="0.25"/>
  <cols>
    <col min="1" max="1" width="6.5703125" style="8" customWidth="1"/>
    <col min="2" max="2" width="41.7109375" style="8" customWidth="1"/>
    <col min="3" max="3" width="20.85546875" style="9" customWidth="1"/>
    <col min="4" max="4" width="18" style="130"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5.140625" style="8" customWidth="1"/>
    <col min="13" max="13" width="13" style="8" customWidth="1"/>
    <col min="14" max="14" width="15.28515625" style="8" customWidth="1"/>
    <col min="15" max="15" width="13.7109375" style="8" customWidth="1"/>
    <col min="16" max="16" width="15" style="8" customWidth="1"/>
    <col min="17" max="17" width="11.5703125" style="8" customWidth="1"/>
    <col min="18" max="18" width="14.42578125"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5" style="8" customWidth="1"/>
    <col min="33" max="33" width="11.5703125" style="8" customWidth="1"/>
    <col min="34" max="34" width="38.5703125" style="8" customWidth="1"/>
    <col min="35" max="16384" width="9.140625" style="8"/>
  </cols>
  <sheetData>
    <row r="1" spans="1:35" s="10" customFormat="1" ht="23.25" customHeight="1" x14ac:dyDescent="0.25">
      <c r="C1" s="119"/>
      <c r="D1" s="120"/>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63"/>
      <c r="D2" s="363"/>
      <c r="E2" s="363"/>
      <c r="F2" s="363"/>
      <c r="G2" s="363"/>
      <c r="H2" s="363"/>
      <c r="I2" s="363"/>
      <c r="J2" s="363"/>
      <c r="K2" s="363"/>
      <c r="L2" s="363"/>
      <c r="M2" s="363"/>
      <c r="N2" s="363"/>
      <c r="O2" s="363"/>
      <c r="P2" s="363"/>
      <c r="Q2" s="363"/>
      <c r="R2" s="363"/>
      <c r="S2" s="363"/>
      <c r="T2" s="35"/>
      <c r="U2" s="35"/>
      <c r="V2" s="35"/>
      <c r="W2" s="35"/>
      <c r="X2" s="35"/>
      <c r="Y2" s="35"/>
      <c r="Z2" s="35"/>
      <c r="AA2" s="35"/>
      <c r="AB2" s="35"/>
      <c r="AC2" s="35"/>
      <c r="AD2" s="35"/>
      <c r="AE2" s="35"/>
      <c r="AF2" s="35"/>
      <c r="AG2" s="35"/>
      <c r="AH2" s="35"/>
    </row>
    <row r="3" spans="1:35" s="10" customFormat="1" ht="27" customHeight="1" x14ac:dyDescent="0.25">
      <c r="A3" s="55"/>
      <c r="B3" s="55"/>
      <c r="C3" s="364"/>
      <c r="D3" s="364"/>
      <c r="E3" s="364"/>
      <c r="F3" s="364"/>
      <c r="G3" s="364"/>
      <c r="H3" s="364"/>
      <c r="I3" s="364"/>
      <c r="J3" s="364"/>
      <c r="K3" s="364"/>
      <c r="L3" s="364"/>
      <c r="M3" s="364"/>
      <c r="N3" s="364"/>
      <c r="O3" s="364"/>
      <c r="P3" s="364"/>
      <c r="Q3" s="364"/>
      <c r="R3" s="364"/>
      <c r="S3" s="364"/>
      <c r="T3" s="36"/>
      <c r="U3" s="36"/>
      <c r="V3" s="36"/>
      <c r="W3" s="36"/>
      <c r="X3" s="36"/>
      <c r="Y3" s="36"/>
      <c r="Z3" s="36"/>
      <c r="AA3" s="36"/>
      <c r="AB3" s="36"/>
      <c r="AC3" s="36"/>
      <c r="AD3" s="37"/>
      <c r="AE3" s="37"/>
      <c r="AF3" s="37"/>
      <c r="AG3" s="37"/>
      <c r="AH3" s="37"/>
    </row>
    <row r="4" spans="1:35" s="10" customFormat="1" ht="15" customHeight="1" x14ac:dyDescent="0.25">
      <c r="A4" s="365"/>
      <c r="B4" s="368"/>
      <c r="C4" s="371"/>
      <c r="D4" s="374"/>
      <c r="E4" s="376"/>
      <c r="F4" s="376"/>
      <c r="G4" s="376"/>
      <c r="H4" s="359"/>
      <c r="I4" s="360"/>
      <c r="J4" s="359"/>
      <c r="K4" s="360"/>
      <c r="L4" s="359"/>
      <c r="M4" s="360"/>
      <c r="N4" s="359"/>
      <c r="O4" s="360"/>
      <c r="P4" s="359"/>
      <c r="Q4" s="360"/>
      <c r="R4" s="359"/>
      <c r="S4" s="360"/>
      <c r="T4" s="359"/>
      <c r="U4" s="360"/>
      <c r="V4" s="359"/>
      <c r="W4" s="360"/>
      <c r="X4" s="359"/>
      <c r="Y4" s="360"/>
      <c r="Z4" s="359"/>
      <c r="AA4" s="360"/>
      <c r="AB4" s="359"/>
      <c r="AC4" s="360"/>
      <c r="AD4" s="359"/>
      <c r="AE4" s="360"/>
      <c r="AF4" s="359"/>
      <c r="AG4" s="360"/>
      <c r="AH4" s="378"/>
    </row>
    <row r="5" spans="1:35" s="10" customFormat="1" ht="39" customHeight="1" x14ac:dyDescent="0.25">
      <c r="A5" s="366"/>
      <c r="B5" s="369"/>
      <c r="C5" s="372"/>
      <c r="D5" s="375"/>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10" customFormat="1" ht="64.5" customHeight="1" x14ac:dyDescent="0.25">
      <c r="A6" s="367"/>
      <c r="B6" s="370"/>
      <c r="C6" s="373"/>
      <c r="D6" s="121"/>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5" s="32" customFormat="1" ht="15.75" x14ac:dyDescent="0.25">
      <c r="A7" s="40"/>
      <c r="B7" s="40"/>
      <c r="C7" s="122"/>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5" s="25" customFormat="1" ht="31.5" customHeight="1" x14ac:dyDescent="0.25">
      <c r="A8" s="381"/>
      <c r="B8" s="384"/>
      <c r="C8" s="123"/>
      <c r="D8" s="70"/>
      <c r="E8" s="70"/>
      <c r="F8" s="70"/>
      <c r="G8" s="70"/>
      <c r="H8" s="70"/>
      <c r="I8" s="70"/>
      <c r="J8" s="71"/>
      <c r="K8" s="71"/>
      <c r="L8" s="71"/>
      <c r="M8" s="71"/>
      <c r="N8" s="71"/>
      <c r="O8" s="71"/>
      <c r="P8" s="71"/>
      <c r="Q8" s="71"/>
      <c r="R8" s="71"/>
      <c r="S8" s="71"/>
      <c r="T8" s="71"/>
      <c r="U8" s="71"/>
      <c r="V8" s="71"/>
      <c r="W8" s="71"/>
      <c r="X8" s="71"/>
      <c r="Y8" s="71"/>
      <c r="Z8" s="71"/>
      <c r="AA8" s="71"/>
      <c r="AB8" s="71"/>
      <c r="AC8" s="71"/>
      <c r="AD8" s="71"/>
      <c r="AE8" s="71"/>
      <c r="AF8" s="71"/>
      <c r="AG8" s="71"/>
      <c r="AH8" s="72"/>
    </row>
    <row r="9" spans="1:35" s="26" customFormat="1" ht="26.25" customHeight="1" x14ac:dyDescent="0.25">
      <c r="A9" s="382"/>
      <c r="B9" s="385"/>
      <c r="C9" s="12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5"/>
    </row>
    <row r="10" spans="1:35" s="26" customFormat="1" ht="40.5" customHeight="1" x14ac:dyDescent="0.25">
      <c r="A10" s="382"/>
      <c r="B10" s="385"/>
      <c r="C10" s="12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5"/>
    </row>
    <row r="11" spans="1:35" s="26" customFormat="1" ht="40.5" customHeight="1" x14ac:dyDescent="0.25">
      <c r="A11" s="382"/>
      <c r="B11" s="385"/>
      <c r="C11" s="12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5"/>
    </row>
    <row r="12" spans="1:35" s="26" customFormat="1" ht="34.5" customHeight="1" x14ac:dyDescent="0.25">
      <c r="A12" s="383"/>
      <c r="B12" s="386"/>
      <c r="C12" s="12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5"/>
    </row>
    <row r="13" spans="1:35" s="22" customFormat="1" ht="18.75" customHeight="1" x14ac:dyDescent="0.25">
      <c r="A13" s="66"/>
      <c r="B13" s="387"/>
      <c r="C13" s="388"/>
      <c r="D13" s="388"/>
      <c r="E13" s="388"/>
      <c r="F13" s="388"/>
      <c r="G13" s="388"/>
      <c r="H13" s="388"/>
      <c r="I13" s="388"/>
      <c r="J13" s="388"/>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9"/>
      <c r="AH13" s="64"/>
    </row>
    <row r="14" spans="1:35" s="21" customFormat="1" ht="23.25" customHeight="1" x14ac:dyDescent="0.25">
      <c r="A14" s="390"/>
      <c r="B14" s="393"/>
      <c r="C14" s="125"/>
      <c r="D14" s="70"/>
      <c r="E14" s="70"/>
      <c r="F14" s="70"/>
      <c r="G14" s="70"/>
      <c r="H14" s="70"/>
      <c r="I14" s="62"/>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60"/>
      <c r="AI14" s="23"/>
    </row>
    <row r="15" spans="1:35" s="21" customFormat="1" ht="17.25" customHeight="1" x14ac:dyDescent="0.25">
      <c r="A15" s="391"/>
      <c r="B15" s="394"/>
      <c r="C15" s="126"/>
      <c r="D15" s="74"/>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0"/>
      <c r="AI15" s="23"/>
    </row>
    <row r="16" spans="1:35" s="21" customFormat="1" ht="37.5" customHeight="1" x14ac:dyDescent="0.25">
      <c r="A16" s="391"/>
      <c r="B16" s="394"/>
      <c r="C16" s="126"/>
      <c r="D16" s="74"/>
      <c r="E16" s="62"/>
      <c r="F16" s="62"/>
      <c r="G16" s="62"/>
      <c r="H16" s="62"/>
      <c r="I16" s="62"/>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0"/>
      <c r="AI16" s="23"/>
    </row>
    <row r="17" spans="1:35" s="21" customFormat="1" ht="57" customHeight="1" x14ac:dyDescent="0.25">
      <c r="A17" s="391"/>
      <c r="B17" s="394"/>
      <c r="C17" s="126"/>
      <c r="D17" s="74"/>
      <c r="E17" s="62"/>
      <c r="F17" s="62"/>
      <c r="G17" s="62"/>
      <c r="H17" s="62"/>
      <c r="I17" s="62"/>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0"/>
      <c r="AI17" s="23"/>
    </row>
    <row r="18" spans="1:35" s="22" customFormat="1" ht="114" customHeight="1" x14ac:dyDescent="0.25">
      <c r="A18" s="392"/>
      <c r="B18" s="395"/>
      <c r="C18" s="126"/>
      <c r="D18" s="74"/>
      <c r="E18" s="62"/>
      <c r="F18" s="62"/>
      <c r="G18" s="62"/>
      <c r="H18" s="62"/>
      <c r="I18" s="62"/>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4"/>
      <c r="AI18" s="20"/>
    </row>
    <row r="19" spans="1:35" s="22" customFormat="1" ht="27.75" customHeight="1" x14ac:dyDescent="0.25">
      <c r="A19" s="396"/>
      <c r="B19" s="393"/>
      <c r="C19" s="125"/>
      <c r="D19" s="70"/>
      <c r="E19" s="70"/>
      <c r="F19" s="70"/>
      <c r="G19" s="70"/>
      <c r="H19" s="58"/>
      <c r="I19" s="58"/>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60"/>
      <c r="AI19" s="20"/>
    </row>
    <row r="20" spans="1:35" s="22" customFormat="1" ht="27.75" customHeight="1" x14ac:dyDescent="0.25">
      <c r="A20" s="397"/>
      <c r="B20" s="394"/>
      <c r="C20" s="126"/>
      <c r="D20" s="74"/>
      <c r="E20" s="74"/>
      <c r="F20" s="74"/>
      <c r="G20" s="74"/>
      <c r="H20" s="74"/>
      <c r="I20" s="74"/>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4"/>
      <c r="AI20" s="20"/>
    </row>
    <row r="21" spans="1:35" s="26" customFormat="1" ht="36" customHeight="1" x14ac:dyDescent="0.25">
      <c r="A21" s="397"/>
      <c r="B21" s="394"/>
      <c r="C21" s="124"/>
      <c r="D21" s="74"/>
      <c r="E21" s="74"/>
      <c r="F21" s="74"/>
      <c r="G21" s="74"/>
      <c r="H21" s="74"/>
      <c r="I21" s="74"/>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72"/>
      <c r="AI21" s="24"/>
    </row>
    <row r="22" spans="1:35" s="26" customFormat="1" ht="39" customHeight="1" x14ac:dyDescent="0.25">
      <c r="A22" s="391"/>
      <c r="B22" s="394"/>
      <c r="C22" s="124"/>
      <c r="D22" s="74"/>
      <c r="E22" s="74"/>
      <c r="F22" s="74"/>
      <c r="G22" s="74"/>
      <c r="H22" s="74"/>
      <c r="I22" s="74"/>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72"/>
      <c r="AI22" s="24"/>
    </row>
    <row r="23" spans="1:35" s="22" customFormat="1" ht="30.75" customHeight="1" x14ac:dyDescent="0.25">
      <c r="A23" s="398"/>
      <c r="B23" s="401"/>
      <c r="C23" s="125"/>
      <c r="D23" s="70"/>
      <c r="E23" s="70"/>
      <c r="F23" s="70"/>
      <c r="G23" s="70"/>
      <c r="H23" s="58"/>
      <c r="I23" s="58"/>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60"/>
      <c r="AI23" s="20"/>
    </row>
    <row r="24" spans="1:35" s="22" customFormat="1" ht="22.5" customHeight="1" x14ac:dyDescent="0.25">
      <c r="A24" s="399"/>
      <c r="B24" s="402"/>
      <c r="C24" s="126"/>
      <c r="D24" s="74"/>
      <c r="E24" s="62"/>
      <c r="F24" s="62"/>
      <c r="G24" s="62"/>
      <c r="H24" s="62"/>
      <c r="I24" s="62"/>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0"/>
      <c r="AI24" s="20"/>
    </row>
    <row r="25" spans="1:35" s="22" customFormat="1" ht="39.75" customHeight="1" x14ac:dyDescent="0.25">
      <c r="A25" s="399"/>
      <c r="B25" s="402"/>
      <c r="C25" s="124"/>
      <c r="D25" s="74"/>
      <c r="E25" s="62"/>
      <c r="F25" s="62"/>
      <c r="G25" s="62"/>
      <c r="H25" s="62"/>
      <c r="I25" s="62"/>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0"/>
      <c r="AI25" s="20"/>
    </row>
    <row r="26" spans="1:35" s="22" customFormat="1" ht="33" customHeight="1" x14ac:dyDescent="0.25">
      <c r="A26" s="400"/>
      <c r="B26" s="402"/>
      <c r="C26" s="124"/>
      <c r="D26" s="74"/>
      <c r="E26" s="62"/>
      <c r="F26" s="62"/>
      <c r="G26" s="62"/>
      <c r="H26" s="62"/>
      <c r="I26" s="62"/>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0"/>
      <c r="AI26" s="20"/>
    </row>
    <row r="27" spans="1:35" s="22" customFormat="1" ht="78.75" customHeight="1" x14ac:dyDescent="0.25">
      <c r="A27" s="391"/>
      <c r="B27" s="403"/>
      <c r="C27" s="125"/>
      <c r="D27" s="70"/>
      <c r="E27" s="58"/>
      <c r="F27" s="58"/>
      <c r="G27" s="58"/>
      <c r="H27" s="58"/>
      <c r="I27" s="58"/>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60"/>
      <c r="AI27" s="20"/>
    </row>
    <row r="28" spans="1:35" s="22" customFormat="1" ht="27" hidden="1" customHeight="1" x14ac:dyDescent="0.25">
      <c r="A28" s="391"/>
      <c r="B28" s="403"/>
      <c r="C28" s="126"/>
      <c r="D28" s="74"/>
      <c r="E28" s="62"/>
      <c r="F28" s="62"/>
      <c r="G28" s="62"/>
      <c r="H28" s="62"/>
      <c r="I28" s="62"/>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0"/>
      <c r="AI28" s="20"/>
    </row>
    <row r="29" spans="1:35" s="22" customFormat="1" ht="112.5" customHeight="1" x14ac:dyDescent="0.25">
      <c r="A29" s="392"/>
      <c r="B29" s="403"/>
      <c r="C29" s="126"/>
      <c r="D29" s="74"/>
      <c r="E29" s="62"/>
      <c r="F29" s="62"/>
      <c r="G29" s="62"/>
      <c r="H29" s="62"/>
      <c r="I29" s="62"/>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0"/>
      <c r="AI29" s="20"/>
    </row>
    <row r="30" spans="1:35" s="22" customFormat="1" ht="63.75" customHeight="1" x14ac:dyDescent="0.25">
      <c r="A30" s="404"/>
      <c r="B30" s="401"/>
      <c r="C30" s="125"/>
      <c r="D30" s="70"/>
      <c r="E30" s="58"/>
      <c r="F30" s="58"/>
      <c r="G30" s="58"/>
      <c r="H30" s="58"/>
      <c r="I30" s="58"/>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60"/>
      <c r="AI30" s="20"/>
    </row>
    <row r="31" spans="1:35" s="22" customFormat="1" ht="96.75" customHeight="1" x14ac:dyDescent="0.25">
      <c r="A31" s="400"/>
      <c r="B31" s="402"/>
      <c r="C31" s="126"/>
      <c r="D31" s="74"/>
      <c r="E31" s="62"/>
      <c r="F31" s="62"/>
      <c r="G31" s="62"/>
      <c r="H31" s="62"/>
      <c r="I31" s="62"/>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20"/>
    </row>
    <row r="32" spans="1:35" s="22" customFormat="1" ht="12" hidden="1" customHeight="1" x14ac:dyDescent="0.25">
      <c r="A32" s="405"/>
      <c r="B32" s="402"/>
      <c r="C32" s="140"/>
      <c r="D32" s="141"/>
      <c r="E32" s="142"/>
      <c r="F32" s="142"/>
      <c r="G32" s="142"/>
      <c r="H32" s="142"/>
      <c r="I32" s="142"/>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48"/>
      <c r="AI32" s="20"/>
    </row>
    <row r="33" spans="1:35" s="22" customFormat="1" ht="28.5" customHeight="1" x14ac:dyDescent="0.25">
      <c r="A33" s="396"/>
      <c r="B33" s="393"/>
      <c r="C33" s="125"/>
      <c r="D33" s="70"/>
      <c r="E33" s="70"/>
      <c r="F33" s="70"/>
      <c r="G33" s="70"/>
      <c r="H33" s="58"/>
      <c r="I33" s="58"/>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60"/>
      <c r="AI33" s="20"/>
    </row>
    <row r="34" spans="1:35" s="22" customFormat="1" ht="28.5" customHeight="1" x14ac:dyDescent="0.25">
      <c r="A34" s="397"/>
      <c r="B34" s="394"/>
      <c r="C34" s="126"/>
      <c r="D34" s="74"/>
      <c r="E34" s="74"/>
      <c r="F34" s="74"/>
      <c r="G34" s="74"/>
      <c r="H34" s="74"/>
      <c r="I34" s="74"/>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0"/>
      <c r="AI34" s="20"/>
    </row>
    <row r="35" spans="1:35" s="22" customFormat="1" ht="28.5" customHeight="1" x14ac:dyDescent="0.25">
      <c r="A35" s="397"/>
      <c r="B35" s="394"/>
      <c r="C35" s="126"/>
      <c r="D35" s="74"/>
      <c r="E35" s="74"/>
      <c r="F35" s="74"/>
      <c r="G35" s="74"/>
      <c r="H35" s="74"/>
      <c r="I35" s="74"/>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0"/>
      <c r="AI35" s="20"/>
    </row>
    <row r="36" spans="1:35" s="26" customFormat="1" ht="45" customHeight="1" x14ac:dyDescent="0.25">
      <c r="A36" s="397"/>
      <c r="B36" s="394"/>
      <c r="C36" s="124"/>
      <c r="D36" s="74"/>
      <c r="E36" s="74"/>
      <c r="F36" s="74"/>
      <c r="G36" s="74"/>
      <c r="H36" s="74"/>
      <c r="I36" s="74"/>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72"/>
      <c r="AI36" s="24"/>
    </row>
    <row r="37" spans="1:35" s="26" customFormat="1" ht="31.5" customHeight="1" x14ac:dyDescent="0.25">
      <c r="A37" s="391"/>
      <c r="B37" s="394"/>
      <c r="C37" s="124"/>
      <c r="D37" s="74"/>
      <c r="E37" s="74"/>
      <c r="F37" s="74"/>
      <c r="G37" s="74"/>
      <c r="H37" s="74"/>
      <c r="I37" s="74"/>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72"/>
      <c r="AI37" s="24"/>
    </row>
    <row r="38" spans="1:35" s="22" customFormat="1" ht="37.5" customHeight="1" x14ac:dyDescent="0.25">
      <c r="A38" s="398"/>
      <c r="B38" s="406"/>
      <c r="C38" s="125"/>
      <c r="D38" s="70"/>
      <c r="E38" s="58"/>
      <c r="F38" s="58"/>
      <c r="G38" s="58"/>
      <c r="H38" s="58"/>
      <c r="I38" s="58"/>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60"/>
      <c r="AI38" s="20"/>
    </row>
    <row r="39" spans="1:35" s="22" customFormat="1" ht="39.75" customHeight="1" x14ac:dyDescent="0.25">
      <c r="A39" s="399"/>
      <c r="B39" s="407"/>
      <c r="C39" s="126"/>
      <c r="D39" s="74"/>
      <c r="E39" s="62"/>
      <c r="F39" s="62"/>
      <c r="G39" s="62"/>
      <c r="H39" s="62"/>
      <c r="I39" s="62"/>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0"/>
      <c r="AI39" s="20"/>
    </row>
    <row r="40" spans="1:35" s="22" customFormat="1" ht="42.75" customHeight="1" x14ac:dyDescent="0.25">
      <c r="A40" s="399"/>
      <c r="B40" s="407"/>
      <c r="C40" s="126"/>
      <c r="D40" s="74"/>
      <c r="E40" s="62"/>
      <c r="F40" s="62"/>
      <c r="G40" s="62"/>
      <c r="H40" s="62"/>
      <c r="I40" s="62"/>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0"/>
      <c r="AI40" s="20"/>
    </row>
    <row r="41" spans="1:35" s="22" customFormat="1" ht="37.5" customHeight="1" x14ac:dyDescent="0.25">
      <c r="A41" s="400"/>
      <c r="B41" s="407"/>
      <c r="C41" s="126"/>
      <c r="D41" s="74"/>
      <c r="E41" s="62"/>
      <c r="F41" s="62"/>
      <c r="G41" s="62"/>
      <c r="H41" s="62"/>
      <c r="I41" s="62"/>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0"/>
      <c r="AI41" s="20"/>
    </row>
    <row r="42" spans="1:35" s="22" customFormat="1" ht="23.25" customHeight="1" x14ac:dyDescent="0.25">
      <c r="A42" s="409"/>
      <c r="B42" s="412"/>
      <c r="C42" s="126"/>
      <c r="D42" s="74"/>
      <c r="E42" s="74"/>
      <c r="F42" s="74"/>
      <c r="G42" s="74"/>
      <c r="H42" s="74"/>
      <c r="I42" s="74"/>
      <c r="J42" s="74"/>
      <c r="K42" s="63"/>
      <c r="L42" s="63"/>
      <c r="M42" s="63"/>
      <c r="N42" s="63"/>
      <c r="O42" s="63"/>
      <c r="P42" s="63"/>
      <c r="Q42" s="63"/>
      <c r="R42" s="63"/>
      <c r="S42" s="63"/>
      <c r="T42" s="63"/>
      <c r="U42" s="63"/>
      <c r="V42" s="63"/>
      <c r="W42" s="63"/>
      <c r="X42" s="63"/>
      <c r="Y42" s="63"/>
      <c r="Z42" s="63"/>
      <c r="AA42" s="63"/>
      <c r="AB42" s="63"/>
      <c r="AC42" s="63"/>
      <c r="AD42" s="63"/>
      <c r="AE42" s="63"/>
      <c r="AF42" s="63"/>
      <c r="AG42" s="63"/>
      <c r="AH42" s="64"/>
      <c r="AI42" s="20"/>
    </row>
    <row r="43" spans="1:35" s="22" customFormat="1" ht="33.75" customHeight="1" x14ac:dyDescent="0.25">
      <c r="A43" s="410"/>
      <c r="B43" s="413"/>
      <c r="C43" s="126"/>
      <c r="D43" s="74"/>
      <c r="E43" s="62"/>
      <c r="F43" s="62"/>
      <c r="G43" s="62"/>
      <c r="H43" s="62"/>
      <c r="I43" s="62"/>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4"/>
      <c r="AI43" s="20"/>
    </row>
    <row r="44" spans="1:35" s="22" customFormat="1" ht="33.75" customHeight="1" x14ac:dyDescent="0.25">
      <c r="A44" s="410"/>
      <c r="B44" s="413"/>
      <c r="C44" s="126"/>
      <c r="D44" s="74"/>
      <c r="E44" s="62"/>
      <c r="F44" s="62"/>
      <c r="G44" s="62"/>
      <c r="H44" s="62"/>
      <c r="I44" s="62"/>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4"/>
      <c r="AI44" s="20"/>
    </row>
    <row r="45" spans="1:35" s="22" customFormat="1" ht="28.5" customHeight="1" x14ac:dyDescent="0.25">
      <c r="A45" s="411"/>
      <c r="B45" s="414"/>
      <c r="C45" s="126"/>
      <c r="D45" s="74"/>
      <c r="E45" s="62"/>
      <c r="F45" s="62"/>
      <c r="G45" s="62"/>
      <c r="H45" s="62"/>
      <c r="I45" s="62"/>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4"/>
      <c r="AI45" s="20"/>
    </row>
    <row r="46" spans="1:35" s="22" customFormat="1" ht="77.25" customHeight="1" x14ac:dyDescent="0.25">
      <c r="A46" s="155"/>
      <c r="B46" s="408"/>
      <c r="C46" s="126"/>
      <c r="D46" s="74"/>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4"/>
      <c r="AI46" s="20"/>
    </row>
    <row r="47" spans="1:35" s="22" customFormat="1" ht="71.25" customHeight="1" x14ac:dyDescent="0.25">
      <c r="A47" s="155"/>
      <c r="B47" s="408"/>
      <c r="C47" s="126"/>
      <c r="D47" s="74"/>
      <c r="E47" s="62"/>
      <c r="F47" s="62"/>
      <c r="G47" s="62"/>
      <c r="H47" s="62"/>
      <c r="I47" s="62"/>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4"/>
      <c r="AI47" s="20"/>
    </row>
    <row r="48" spans="1:35" s="22" customFormat="1" ht="62.25" customHeight="1" x14ac:dyDescent="0.25">
      <c r="A48" s="155"/>
      <c r="B48" s="408"/>
      <c r="C48" s="126"/>
      <c r="D48" s="74"/>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4"/>
      <c r="AI48" s="20"/>
    </row>
    <row r="49" spans="1:35" s="22" customFormat="1" ht="105.75" customHeight="1" x14ac:dyDescent="0.25">
      <c r="A49" s="155"/>
      <c r="B49" s="408"/>
      <c r="C49" s="126"/>
      <c r="D49" s="74"/>
      <c r="E49" s="62"/>
      <c r="F49" s="62"/>
      <c r="G49" s="62"/>
      <c r="H49" s="62"/>
      <c r="I49" s="62"/>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4"/>
      <c r="AI49" s="20"/>
    </row>
    <row r="50" spans="1:35" s="22" customFormat="1" ht="90.75" customHeight="1" x14ac:dyDescent="0.25">
      <c r="A50" s="415"/>
      <c r="B50" s="412"/>
      <c r="C50" s="126"/>
      <c r="D50" s="74"/>
      <c r="E50" s="62"/>
      <c r="F50" s="62"/>
      <c r="G50" s="62"/>
      <c r="H50" s="62"/>
      <c r="I50" s="62"/>
      <c r="J50" s="63"/>
      <c r="K50" s="63"/>
      <c r="L50" s="63"/>
      <c r="M50" s="63"/>
      <c r="N50" s="63"/>
      <c r="O50" s="63"/>
      <c r="P50" s="63"/>
      <c r="Q50" s="67"/>
      <c r="R50" s="63"/>
      <c r="S50" s="63"/>
      <c r="T50" s="63"/>
      <c r="U50" s="63"/>
      <c r="V50" s="63"/>
      <c r="W50" s="63"/>
      <c r="X50" s="63"/>
      <c r="Y50" s="63"/>
      <c r="Z50" s="63"/>
      <c r="AA50" s="63"/>
      <c r="AB50" s="63"/>
      <c r="AC50" s="63"/>
      <c r="AD50" s="63"/>
      <c r="AE50" s="63"/>
      <c r="AF50" s="63"/>
      <c r="AG50" s="63"/>
      <c r="AH50" s="64"/>
      <c r="AI50" s="20"/>
    </row>
    <row r="51" spans="1:35" s="22" customFormat="1" ht="88.5" customHeight="1" x14ac:dyDescent="0.25">
      <c r="A51" s="416"/>
      <c r="B51" s="413"/>
      <c r="C51" s="126"/>
      <c r="D51" s="74"/>
      <c r="E51" s="62"/>
      <c r="F51" s="62"/>
      <c r="G51" s="62"/>
      <c r="H51" s="62"/>
      <c r="I51" s="62"/>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4"/>
      <c r="AI51" s="20"/>
    </row>
    <row r="52" spans="1:35" s="18" customFormat="1" ht="28.5" hidden="1" customHeight="1" x14ac:dyDescent="0.25">
      <c r="A52" s="417"/>
      <c r="B52" s="414"/>
      <c r="C52" s="140"/>
      <c r="D52" s="141"/>
      <c r="E52" s="142"/>
      <c r="F52" s="142"/>
      <c r="G52" s="142"/>
      <c r="H52" s="142"/>
      <c r="I52" s="142"/>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46"/>
      <c r="AI52" s="19"/>
    </row>
    <row r="53" spans="1:35" s="22" customFormat="1" ht="69" customHeight="1" x14ac:dyDescent="0.25">
      <c r="A53" s="155"/>
      <c r="B53" s="408"/>
      <c r="C53" s="126"/>
      <c r="D53" s="74"/>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4"/>
      <c r="AI53" s="20"/>
    </row>
    <row r="54" spans="1:35" s="22" customFormat="1" ht="67.5" customHeight="1" x14ac:dyDescent="0.25">
      <c r="A54" s="155"/>
      <c r="B54" s="408"/>
      <c r="C54" s="126"/>
      <c r="D54" s="74"/>
      <c r="E54" s="62"/>
      <c r="F54" s="62"/>
      <c r="G54" s="62"/>
      <c r="H54" s="62"/>
      <c r="I54" s="62"/>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4"/>
      <c r="AI54" s="20"/>
    </row>
    <row r="55" spans="1:35" s="22" customFormat="1" ht="23.25" customHeight="1" x14ac:dyDescent="0.25">
      <c r="A55" s="409"/>
      <c r="B55" s="412"/>
      <c r="C55" s="126"/>
      <c r="D55" s="74"/>
      <c r="E55" s="62"/>
      <c r="F55" s="62"/>
      <c r="G55" s="62"/>
      <c r="H55" s="62"/>
      <c r="I55" s="62"/>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4"/>
      <c r="AI55" s="20"/>
    </row>
    <row r="56" spans="1:35" s="22" customFormat="1" ht="66.75" customHeight="1" x14ac:dyDescent="0.25">
      <c r="A56" s="410"/>
      <c r="B56" s="413"/>
      <c r="C56" s="126"/>
      <c r="D56" s="74"/>
      <c r="E56" s="62"/>
      <c r="F56" s="62"/>
      <c r="G56" s="62"/>
      <c r="H56" s="62"/>
      <c r="I56" s="62"/>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4"/>
      <c r="AI56" s="20"/>
    </row>
    <row r="57" spans="1:35" s="22" customFormat="1" ht="75.75" customHeight="1" x14ac:dyDescent="0.25">
      <c r="A57" s="411"/>
      <c r="B57" s="414"/>
      <c r="C57" s="126"/>
      <c r="D57" s="74"/>
      <c r="E57" s="62"/>
      <c r="F57" s="62"/>
      <c r="G57" s="62"/>
      <c r="H57" s="62"/>
      <c r="I57" s="62"/>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4"/>
      <c r="AI57" s="20"/>
    </row>
    <row r="58" spans="1:35" s="22" customFormat="1" ht="33" customHeight="1" x14ac:dyDescent="0.25">
      <c r="A58" s="391"/>
      <c r="B58" s="418"/>
      <c r="C58" s="125"/>
      <c r="D58" s="70"/>
      <c r="E58" s="58"/>
      <c r="F58" s="58"/>
      <c r="G58" s="58"/>
      <c r="H58" s="58"/>
      <c r="I58" s="58"/>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60"/>
      <c r="AI58" s="20"/>
    </row>
    <row r="59" spans="1:35" s="22" customFormat="1" ht="57.75" hidden="1" customHeight="1" x14ac:dyDescent="0.25">
      <c r="A59" s="391"/>
      <c r="B59" s="418"/>
      <c r="C59" s="126"/>
      <c r="D59" s="74"/>
      <c r="E59" s="62"/>
      <c r="F59" s="62"/>
      <c r="G59" s="62"/>
      <c r="H59" s="62"/>
      <c r="I59" s="62"/>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0"/>
      <c r="AI59" s="20"/>
    </row>
    <row r="60" spans="1:35" s="22" customFormat="1" ht="39" customHeight="1" x14ac:dyDescent="0.25">
      <c r="A60" s="392"/>
      <c r="B60" s="418"/>
      <c r="C60" s="126"/>
      <c r="D60" s="74"/>
      <c r="E60" s="62"/>
      <c r="F60" s="62"/>
      <c r="G60" s="62"/>
      <c r="H60" s="62"/>
      <c r="I60" s="62"/>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0"/>
      <c r="AI60" s="20"/>
    </row>
    <row r="61" spans="1:35" s="22" customFormat="1" ht="54" customHeight="1" x14ac:dyDescent="0.25">
      <c r="A61" s="153"/>
      <c r="B61" s="408"/>
      <c r="C61" s="125"/>
      <c r="D61" s="74"/>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0"/>
      <c r="AI61" s="20"/>
    </row>
    <row r="62" spans="1:35" s="22" customFormat="1" ht="84" customHeight="1" x14ac:dyDescent="0.25">
      <c r="A62" s="153"/>
      <c r="B62" s="408"/>
      <c r="C62" s="126"/>
      <c r="D62" s="74"/>
      <c r="E62" s="62"/>
      <c r="F62" s="62"/>
      <c r="G62" s="62"/>
      <c r="H62" s="62"/>
      <c r="I62" s="62"/>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0"/>
      <c r="AI62" s="20"/>
    </row>
    <row r="63" spans="1:35" s="22" customFormat="1" ht="33" customHeight="1" x14ac:dyDescent="0.25">
      <c r="A63" s="153"/>
      <c r="B63" s="421"/>
      <c r="C63" s="125"/>
      <c r="D63" s="74"/>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0"/>
      <c r="AI63" s="20"/>
    </row>
    <row r="64" spans="1:35" s="22" customFormat="1" ht="35.25" customHeight="1" x14ac:dyDescent="0.25">
      <c r="A64" s="153"/>
      <c r="B64" s="421"/>
      <c r="C64" s="126"/>
      <c r="D64" s="74"/>
      <c r="E64" s="62"/>
      <c r="F64" s="62"/>
      <c r="G64" s="62"/>
      <c r="H64" s="62"/>
      <c r="I64" s="62"/>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0"/>
      <c r="AI64" s="20"/>
    </row>
    <row r="65" spans="1:35" s="22" customFormat="1" ht="38.25" customHeight="1" x14ac:dyDescent="0.25">
      <c r="A65" s="390"/>
      <c r="B65" s="422"/>
      <c r="C65" s="125"/>
      <c r="D65" s="70"/>
      <c r="E65" s="70"/>
      <c r="F65" s="70"/>
      <c r="G65" s="70"/>
      <c r="H65" s="58"/>
      <c r="I65" s="58"/>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60"/>
      <c r="AI65" s="20"/>
    </row>
    <row r="66" spans="1:35" s="22" customFormat="1" ht="38.25" customHeight="1" x14ac:dyDescent="0.25">
      <c r="A66" s="391"/>
      <c r="B66" s="423"/>
      <c r="C66" s="126"/>
      <c r="D66" s="74"/>
      <c r="E66" s="62"/>
      <c r="F66" s="62"/>
      <c r="G66" s="62"/>
      <c r="H66" s="62"/>
      <c r="I66" s="62"/>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0"/>
      <c r="AI66" s="20"/>
    </row>
    <row r="67" spans="1:35" s="22" customFormat="1" ht="58.5" customHeight="1" x14ac:dyDescent="0.25">
      <c r="A67" s="391"/>
      <c r="B67" s="423"/>
      <c r="C67" s="126"/>
      <c r="D67" s="74"/>
      <c r="E67" s="62"/>
      <c r="F67" s="62"/>
      <c r="G67" s="62"/>
      <c r="H67" s="62"/>
      <c r="I67" s="62"/>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20"/>
    </row>
    <row r="68" spans="1:35" s="22" customFormat="1" ht="45.75" customHeight="1" x14ac:dyDescent="0.25">
      <c r="A68" s="392"/>
      <c r="B68" s="424"/>
      <c r="C68" s="126"/>
      <c r="D68" s="74"/>
      <c r="E68" s="62"/>
      <c r="F68" s="62"/>
      <c r="G68" s="62"/>
      <c r="H68" s="62"/>
      <c r="I68" s="62"/>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0"/>
      <c r="AI68" s="20"/>
    </row>
    <row r="69" spans="1:35" s="22" customFormat="1" ht="32.25" customHeight="1" x14ac:dyDescent="0.25">
      <c r="A69" s="156"/>
      <c r="B69" s="387"/>
      <c r="C69" s="388"/>
      <c r="D69" s="388"/>
      <c r="E69" s="388"/>
      <c r="F69" s="388"/>
      <c r="G69" s="388"/>
      <c r="H69" s="388"/>
      <c r="I69" s="388"/>
      <c r="J69" s="388"/>
      <c r="K69" s="388"/>
      <c r="L69" s="388"/>
      <c r="M69" s="388"/>
      <c r="N69" s="388"/>
      <c r="O69" s="388"/>
      <c r="P69" s="388"/>
      <c r="Q69" s="388"/>
      <c r="R69" s="388"/>
      <c r="S69" s="388"/>
      <c r="T69" s="388"/>
      <c r="U69" s="388"/>
      <c r="V69" s="388"/>
      <c r="W69" s="388"/>
      <c r="X69" s="388"/>
      <c r="Y69" s="388"/>
      <c r="Z69" s="388"/>
      <c r="AA69" s="388"/>
      <c r="AB69" s="388"/>
      <c r="AC69" s="388"/>
      <c r="AD69" s="388"/>
      <c r="AE69" s="388"/>
      <c r="AF69" s="388"/>
      <c r="AG69" s="389"/>
      <c r="AH69" s="48"/>
      <c r="AI69" s="20"/>
    </row>
    <row r="70" spans="1:35" s="21" customFormat="1" ht="23.25" customHeight="1" x14ac:dyDescent="0.25">
      <c r="A70" s="390"/>
      <c r="B70" s="393"/>
      <c r="C70" s="125"/>
      <c r="D70" s="70"/>
      <c r="E70" s="70"/>
      <c r="F70" s="70"/>
      <c r="G70" s="70"/>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60"/>
      <c r="AI70" s="23"/>
    </row>
    <row r="71" spans="1:35" s="21" customFormat="1" ht="24.75" hidden="1" customHeight="1" x14ac:dyDescent="0.25">
      <c r="A71" s="391"/>
      <c r="B71" s="394"/>
      <c r="C71" s="126"/>
      <c r="D71" s="74"/>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0"/>
      <c r="AI71" s="23"/>
    </row>
    <row r="72" spans="1:35" s="21" customFormat="1" ht="37.5" customHeight="1" x14ac:dyDescent="0.25">
      <c r="A72" s="391"/>
      <c r="B72" s="394"/>
      <c r="C72" s="126"/>
      <c r="D72" s="74"/>
      <c r="E72" s="62"/>
      <c r="F72" s="62"/>
      <c r="G72" s="62"/>
      <c r="H72" s="62"/>
      <c r="I72" s="62"/>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0"/>
      <c r="AI72" s="23"/>
    </row>
    <row r="73" spans="1:35" s="22" customFormat="1" ht="33" customHeight="1" x14ac:dyDescent="0.25">
      <c r="A73" s="391"/>
      <c r="B73" s="395"/>
      <c r="C73" s="126"/>
      <c r="D73" s="74"/>
      <c r="E73" s="62"/>
      <c r="F73" s="62"/>
      <c r="G73" s="62"/>
      <c r="H73" s="62"/>
      <c r="I73" s="62"/>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4"/>
      <c r="AI73" s="20"/>
    </row>
    <row r="74" spans="1:35" s="21" customFormat="1" ht="72.75" customHeight="1" x14ac:dyDescent="0.25">
      <c r="A74" s="127"/>
      <c r="B74" s="401"/>
      <c r="C74" s="125"/>
      <c r="D74" s="70"/>
      <c r="E74" s="70"/>
      <c r="F74" s="70"/>
      <c r="G74" s="70"/>
      <c r="H74" s="62"/>
      <c r="I74" s="62"/>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60"/>
      <c r="AI74" s="23"/>
    </row>
    <row r="75" spans="1:35" s="21" customFormat="1" ht="36" hidden="1" customHeight="1" x14ac:dyDescent="0.25">
      <c r="A75" s="127"/>
      <c r="B75" s="402"/>
      <c r="C75" s="126"/>
      <c r="D75" s="74"/>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0"/>
      <c r="AI75" s="23"/>
    </row>
    <row r="76" spans="1:35" s="21" customFormat="1" ht="71.25" customHeight="1" x14ac:dyDescent="0.25">
      <c r="A76" s="127"/>
      <c r="B76" s="402"/>
      <c r="C76" s="126"/>
      <c r="D76" s="74"/>
      <c r="E76" s="62"/>
      <c r="F76" s="62"/>
      <c r="G76" s="62"/>
      <c r="H76" s="62"/>
      <c r="I76" s="62"/>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0"/>
      <c r="AI76" s="23"/>
    </row>
    <row r="77" spans="1:35" s="21" customFormat="1" ht="71.25" customHeight="1" x14ac:dyDescent="0.25">
      <c r="A77" s="127"/>
      <c r="B77" s="402"/>
      <c r="C77" s="126"/>
      <c r="D77" s="74"/>
      <c r="E77" s="62"/>
      <c r="F77" s="62"/>
      <c r="G77" s="62"/>
      <c r="H77" s="62"/>
      <c r="I77" s="62"/>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0"/>
      <c r="AI77" s="23"/>
    </row>
    <row r="78" spans="1:35" s="22" customFormat="1" ht="118.5" customHeight="1" x14ac:dyDescent="0.25">
      <c r="A78" s="127"/>
      <c r="B78" s="425"/>
      <c r="C78" s="126"/>
      <c r="D78" s="74"/>
      <c r="E78" s="62"/>
      <c r="F78" s="62"/>
      <c r="G78" s="62"/>
      <c r="H78" s="62"/>
      <c r="I78" s="62"/>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4"/>
      <c r="AI78" s="20"/>
    </row>
    <row r="79" spans="1:35" s="30" customFormat="1" ht="27" customHeight="1" x14ac:dyDescent="0.25">
      <c r="A79" s="419"/>
      <c r="B79" s="426"/>
      <c r="C79" s="123"/>
      <c r="D79" s="70"/>
      <c r="E79" s="70"/>
      <c r="F79" s="70"/>
      <c r="G79" s="70"/>
      <c r="H79" s="70"/>
      <c r="I79" s="70"/>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2"/>
      <c r="AI79" s="29"/>
    </row>
    <row r="80" spans="1:35" s="31" customFormat="1" ht="72" customHeight="1" x14ac:dyDescent="0.25">
      <c r="A80" s="420"/>
      <c r="B80" s="427"/>
      <c r="C80" s="124"/>
      <c r="D80" s="74"/>
      <c r="E80" s="74"/>
      <c r="F80" s="74"/>
      <c r="G80" s="74"/>
      <c r="H80" s="74"/>
      <c r="I80" s="74"/>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75"/>
      <c r="AI80" s="29"/>
    </row>
    <row r="81" spans="1:35" s="10" customFormat="1" ht="30.75" customHeight="1" x14ac:dyDescent="0.25">
      <c r="A81" s="419"/>
      <c r="B81" s="428"/>
      <c r="C81" s="123"/>
      <c r="D81" s="70"/>
      <c r="E81" s="70"/>
      <c r="F81" s="70"/>
      <c r="G81" s="70"/>
      <c r="H81" s="70"/>
      <c r="I81" s="70"/>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2"/>
    </row>
    <row r="82" spans="1:35" s="10" customFormat="1" ht="41.25" customHeight="1" x14ac:dyDescent="0.25">
      <c r="A82" s="420"/>
      <c r="B82" s="429"/>
      <c r="C82" s="124"/>
      <c r="D82" s="74"/>
      <c r="E82" s="74"/>
      <c r="F82" s="74"/>
      <c r="G82" s="74"/>
      <c r="H82" s="74"/>
      <c r="I82" s="74"/>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75"/>
    </row>
    <row r="83" spans="1:35" s="10" customFormat="1" ht="23.25" customHeight="1" x14ac:dyDescent="0.25">
      <c r="A83" s="419"/>
      <c r="B83" s="403"/>
      <c r="C83" s="123"/>
      <c r="D83" s="70"/>
      <c r="E83" s="70"/>
      <c r="F83" s="70"/>
      <c r="G83" s="70"/>
      <c r="H83" s="70"/>
      <c r="I83" s="70"/>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2"/>
    </row>
    <row r="84" spans="1:35" s="10" customFormat="1" ht="67.5" customHeight="1" x14ac:dyDescent="0.25">
      <c r="A84" s="420"/>
      <c r="B84" s="403"/>
      <c r="C84" s="124"/>
      <c r="D84" s="74"/>
      <c r="E84" s="74"/>
      <c r="F84" s="74"/>
      <c r="G84" s="74"/>
      <c r="H84" s="74"/>
      <c r="I84" s="74"/>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75"/>
    </row>
    <row r="85" spans="1:35" s="10" customFormat="1" ht="23.25" customHeight="1" x14ac:dyDescent="0.25">
      <c r="A85" s="419"/>
      <c r="B85" s="403"/>
      <c r="C85" s="123"/>
      <c r="D85" s="70"/>
      <c r="E85" s="70"/>
      <c r="F85" s="70"/>
      <c r="G85" s="70"/>
      <c r="H85" s="70"/>
      <c r="I85" s="70"/>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2"/>
    </row>
    <row r="86" spans="1:35" s="10" customFormat="1" ht="48.75" customHeight="1" x14ac:dyDescent="0.25">
      <c r="A86" s="420"/>
      <c r="B86" s="403"/>
      <c r="C86" s="124"/>
      <c r="D86" s="74"/>
      <c r="E86" s="74"/>
      <c r="F86" s="74"/>
      <c r="G86" s="74"/>
      <c r="H86" s="74"/>
      <c r="I86" s="74"/>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75"/>
    </row>
    <row r="87" spans="1:35" s="10" customFormat="1" ht="23.25" customHeight="1" x14ac:dyDescent="0.25">
      <c r="A87" s="419"/>
      <c r="B87" s="403"/>
      <c r="C87" s="123"/>
      <c r="D87" s="70"/>
      <c r="E87" s="70"/>
      <c r="F87" s="70"/>
      <c r="G87" s="70"/>
      <c r="H87" s="70"/>
      <c r="I87" s="70"/>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2"/>
    </row>
    <row r="88" spans="1:35" s="10" customFormat="1" ht="41.25" customHeight="1" x14ac:dyDescent="0.25">
      <c r="A88" s="420"/>
      <c r="B88" s="403"/>
      <c r="C88" s="124"/>
      <c r="D88" s="74"/>
      <c r="E88" s="74"/>
      <c r="F88" s="74"/>
      <c r="G88" s="74"/>
      <c r="H88" s="74"/>
      <c r="I88" s="74"/>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75"/>
    </row>
    <row r="89" spans="1:35" s="10" customFormat="1" ht="23.25" customHeight="1" x14ac:dyDescent="0.25">
      <c r="A89" s="419"/>
      <c r="B89" s="403"/>
      <c r="C89" s="123"/>
      <c r="D89" s="70"/>
      <c r="E89" s="70"/>
      <c r="F89" s="70"/>
      <c r="G89" s="70"/>
      <c r="H89" s="70"/>
      <c r="I89" s="70"/>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2"/>
    </row>
    <row r="90" spans="1:35" s="10" customFormat="1" ht="41.25" customHeight="1" x14ac:dyDescent="0.25">
      <c r="A90" s="420"/>
      <c r="B90" s="403"/>
      <c r="C90" s="124"/>
      <c r="D90" s="74"/>
      <c r="E90" s="74"/>
      <c r="F90" s="74"/>
      <c r="G90" s="74"/>
      <c r="H90" s="74"/>
      <c r="I90" s="74"/>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75"/>
    </row>
    <row r="91" spans="1:35" s="10" customFormat="1" ht="33" customHeight="1" x14ac:dyDescent="0.25">
      <c r="A91" s="154"/>
      <c r="B91" s="387"/>
      <c r="C91" s="388"/>
      <c r="D91" s="388"/>
      <c r="E91" s="388"/>
      <c r="F91" s="388"/>
      <c r="G91" s="388"/>
      <c r="H91" s="388"/>
      <c r="I91" s="388"/>
      <c r="J91" s="388"/>
      <c r="K91" s="388"/>
      <c r="L91" s="388"/>
      <c r="M91" s="388"/>
      <c r="N91" s="388"/>
      <c r="O91" s="388"/>
      <c r="P91" s="388"/>
      <c r="Q91" s="388"/>
      <c r="R91" s="388"/>
      <c r="S91" s="388"/>
      <c r="T91" s="388"/>
      <c r="U91" s="388"/>
      <c r="V91" s="388"/>
      <c r="W91" s="388"/>
      <c r="X91" s="388"/>
      <c r="Y91" s="388"/>
      <c r="Z91" s="388"/>
      <c r="AA91" s="388"/>
      <c r="AB91" s="388"/>
      <c r="AC91" s="388"/>
      <c r="AD91" s="388"/>
      <c r="AE91" s="388"/>
      <c r="AF91" s="388"/>
      <c r="AG91" s="389"/>
      <c r="AH91" s="75"/>
    </row>
    <row r="92" spans="1:35" s="30" customFormat="1" ht="55.5" customHeight="1" x14ac:dyDescent="0.25">
      <c r="A92" s="419"/>
      <c r="B92" s="426"/>
      <c r="C92" s="123"/>
      <c r="D92" s="70"/>
      <c r="E92" s="70"/>
      <c r="F92" s="70"/>
      <c r="G92" s="70"/>
      <c r="H92" s="70"/>
      <c r="I92" s="70"/>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2"/>
      <c r="AI92" s="29"/>
    </row>
    <row r="93" spans="1:35" s="31" customFormat="1" ht="78.75" customHeight="1" x14ac:dyDescent="0.25">
      <c r="A93" s="420"/>
      <c r="B93" s="427"/>
      <c r="C93" s="124"/>
      <c r="D93" s="74"/>
      <c r="E93" s="74"/>
      <c r="F93" s="74"/>
      <c r="G93" s="74"/>
      <c r="H93" s="74"/>
      <c r="I93" s="74"/>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75"/>
      <c r="AI93" s="29"/>
    </row>
    <row r="94" spans="1:35" s="10" customFormat="1" ht="60" customHeight="1" x14ac:dyDescent="0.25">
      <c r="A94" s="419"/>
      <c r="B94" s="428"/>
      <c r="C94" s="123"/>
      <c r="D94" s="70"/>
      <c r="E94" s="70"/>
      <c r="F94" s="70"/>
      <c r="G94" s="70"/>
      <c r="H94" s="70"/>
      <c r="I94" s="70"/>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2"/>
    </row>
    <row r="95" spans="1:35" s="10" customFormat="1" ht="48" customHeight="1" x14ac:dyDescent="0.25">
      <c r="A95" s="420"/>
      <c r="B95" s="429"/>
      <c r="C95" s="124"/>
      <c r="D95" s="74"/>
      <c r="E95" s="74"/>
      <c r="F95" s="74"/>
      <c r="G95" s="74"/>
      <c r="H95" s="74"/>
      <c r="I95" s="74"/>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75"/>
    </row>
    <row r="96" spans="1:35" s="10" customFormat="1" ht="23.25" customHeight="1" x14ac:dyDescent="0.25">
      <c r="A96" s="419"/>
      <c r="B96" s="403"/>
      <c r="C96" s="123"/>
      <c r="D96" s="70"/>
      <c r="E96" s="70"/>
      <c r="F96" s="70"/>
      <c r="G96" s="70"/>
      <c r="H96" s="70"/>
      <c r="I96" s="70"/>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2"/>
    </row>
    <row r="97" spans="1:35" s="10" customFormat="1" ht="48" customHeight="1" x14ac:dyDescent="0.25">
      <c r="A97" s="420"/>
      <c r="B97" s="403"/>
      <c r="C97" s="124"/>
      <c r="D97" s="74"/>
      <c r="E97" s="74"/>
      <c r="F97" s="74"/>
      <c r="G97" s="74"/>
      <c r="H97" s="74"/>
      <c r="I97" s="74"/>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75"/>
    </row>
    <row r="98" spans="1:35" s="10" customFormat="1" ht="33" customHeight="1" x14ac:dyDescent="0.25">
      <c r="A98" s="154"/>
      <c r="B98" s="387"/>
      <c r="C98" s="388"/>
      <c r="D98" s="388"/>
      <c r="E98" s="388"/>
      <c r="F98" s="388"/>
      <c r="G98" s="388"/>
      <c r="H98" s="388"/>
      <c r="I98" s="388"/>
      <c r="J98" s="388"/>
      <c r="K98" s="388"/>
      <c r="L98" s="388"/>
      <c r="M98" s="388"/>
      <c r="N98" s="388"/>
      <c r="O98" s="388"/>
      <c r="P98" s="388"/>
      <c r="Q98" s="388"/>
      <c r="R98" s="388"/>
      <c r="S98" s="388"/>
      <c r="T98" s="388"/>
      <c r="U98" s="388"/>
      <c r="V98" s="388"/>
      <c r="W98" s="388"/>
      <c r="X98" s="388"/>
      <c r="Y98" s="388"/>
      <c r="Z98" s="388"/>
      <c r="AA98" s="388"/>
      <c r="AB98" s="388"/>
      <c r="AC98" s="388"/>
      <c r="AD98" s="388"/>
      <c r="AE98" s="388"/>
      <c r="AF98" s="388"/>
      <c r="AG98" s="389"/>
      <c r="AH98" s="75"/>
    </row>
    <row r="99" spans="1:35" s="30" customFormat="1" ht="45.75" customHeight="1" x14ac:dyDescent="0.25">
      <c r="A99" s="419"/>
      <c r="B99" s="426"/>
      <c r="C99" s="123"/>
      <c r="D99" s="70"/>
      <c r="E99" s="70"/>
      <c r="F99" s="70"/>
      <c r="G99" s="70"/>
      <c r="H99" s="70"/>
      <c r="I99" s="70"/>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2"/>
      <c r="AI99" s="29"/>
    </row>
    <row r="100" spans="1:35" s="31" customFormat="1" ht="78" customHeight="1" x14ac:dyDescent="0.25">
      <c r="A100" s="420"/>
      <c r="B100" s="427"/>
      <c r="C100" s="124"/>
      <c r="D100" s="74"/>
      <c r="E100" s="74"/>
      <c r="F100" s="74"/>
      <c r="G100" s="74"/>
      <c r="H100" s="74"/>
      <c r="I100" s="74"/>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75"/>
      <c r="AI100" s="29"/>
    </row>
    <row r="101" spans="1:35" s="10" customFormat="1" ht="60" customHeight="1" x14ac:dyDescent="0.25">
      <c r="A101" s="419"/>
      <c r="B101" s="428"/>
      <c r="C101" s="123"/>
      <c r="D101" s="70"/>
      <c r="E101" s="70"/>
      <c r="F101" s="70"/>
      <c r="G101" s="70"/>
      <c r="H101" s="70"/>
      <c r="I101" s="70"/>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2"/>
    </row>
    <row r="102" spans="1:35" s="10" customFormat="1" ht="62.25" customHeight="1" x14ac:dyDescent="0.25">
      <c r="A102" s="420"/>
      <c r="B102" s="429"/>
      <c r="C102" s="124"/>
      <c r="D102" s="74"/>
      <c r="E102" s="74"/>
      <c r="F102" s="74"/>
      <c r="G102" s="74"/>
      <c r="H102" s="74"/>
      <c r="I102" s="74"/>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75"/>
    </row>
    <row r="103" spans="1:35" s="10" customFormat="1" ht="23.25" customHeight="1" x14ac:dyDescent="0.25">
      <c r="A103" s="419"/>
      <c r="B103" s="403"/>
      <c r="C103" s="123"/>
      <c r="D103" s="70"/>
      <c r="E103" s="70"/>
      <c r="F103" s="70"/>
      <c r="G103" s="70"/>
      <c r="H103" s="70"/>
      <c r="I103" s="70"/>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2"/>
    </row>
    <row r="104" spans="1:35" s="10" customFormat="1" ht="42" customHeight="1" x14ac:dyDescent="0.25">
      <c r="A104" s="420"/>
      <c r="B104" s="403"/>
      <c r="C104" s="124"/>
      <c r="D104" s="74"/>
      <c r="E104" s="74"/>
      <c r="F104" s="74"/>
      <c r="G104" s="74"/>
      <c r="H104" s="74"/>
      <c r="I104" s="74"/>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75"/>
    </row>
  </sheetData>
  <customSheetViews>
    <customSheetView guid="{60A1F930-4BEC-460A-8E14-01E47F6DD055}" scale="80" hiddenRows="1">
      <pane xSplit="6" ySplit="7" topLeftCell="G29" activePane="bottomRight" state="frozen"/>
      <selection pane="bottomRight" activeCell="A8" sqref="A8:XFD12"/>
      <pageMargins left="0.7" right="0.7" top="0.75" bottom="0.75" header="0.3" footer="0.3"/>
      <pageSetup paperSize="9" orientation="portrait" r:id="rId1"/>
    </customSheetView>
    <customSheetView guid="{BBF6B43F-E0FC-43DF-B91C-674F6AB4B556}" scale="80" hiddenRows="1">
      <pane xSplit="6" ySplit="7" topLeftCell="G20" activePane="bottomRight" state="frozen"/>
      <selection pane="bottomRight" activeCell="A8" sqref="A8:XFD12"/>
      <pageMargins left="0.7" right="0.7" top="0.75" bottom="0.75" header="0.3" footer="0.3"/>
      <pageSetup paperSize="9" orientation="portrait" r:id="rId2"/>
    </customSheetView>
    <customSheetView guid="{30B635D9-57DB-47D5-8A0F-4B30DD769960}" scale="80" hiddenRows="1">
      <pane xSplit="6" ySplit="7" topLeftCell="G20" activePane="bottomRight" state="frozen"/>
      <selection pane="bottomRight" activeCell="A8" sqref="A8:XFD12"/>
      <pageMargins left="0.7" right="0.7" top="0.75" bottom="0.75" header="0.3" footer="0.3"/>
      <pageSetup paperSize="9" orientation="portrait" r:id="rId3"/>
    </customSheetView>
    <customSheetView guid="{DAEDC989-02E7-4319-8354-59410ACF3F1F}" scale="80" hiddenRows="1">
      <pane xSplit="6" ySplit="7" topLeftCell="G29" activePane="bottomRight" state="frozen"/>
      <selection pane="bottomRight" activeCell="A8" sqref="A8:XFD12"/>
      <pageMargins left="0.7" right="0.7" top="0.75" bottom="0.75" header="0.3" footer="0.3"/>
      <pageSetup paperSize="9" orientation="portrait" r:id="rId4"/>
    </customSheetView>
    <customSheetView guid="{21E1D423-7B38-4272-8354-09B4DB62C9EB}" scale="80" hiddenRows="1">
      <pane xSplit="6" ySplit="7" topLeftCell="G29" activePane="bottomRight" state="frozen"/>
      <selection pane="bottomRight" activeCell="A8" sqref="A8:XFD12"/>
      <pageMargins left="0.7" right="0.7" top="0.75" bottom="0.75" header="0.3" footer="0.3"/>
      <pageSetup paperSize="9" orientation="portrait" r:id="rId5"/>
    </customSheetView>
    <customSheetView guid="{EA46B61D-849C-4795-A4FF-F8F1740022EB}" scale="80" hiddenRows="1">
      <pane xSplit="6" ySplit="7" topLeftCell="G29" activePane="bottomRight" state="frozen"/>
      <selection pane="bottomRight" activeCell="A8" sqref="A8:XFD12"/>
      <pageMargins left="0.7" right="0.7" top="0.75" bottom="0.75" header="0.3" footer="0.3"/>
      <pageSetup paperSize="9" orientation="portrait" r:id="rId6"/>
    </customSheetView>
    <customSheetView guid="{A0E2FBF6-E560-4343-8BE6-217DC798135B}" scale="80" hiddenRows="1">
      <pane xSplit="6" ySplit="7" topLeftCell="G95" activePane="bottomRight" state="frozen"/>
      <selection pane="bottomRight" activeCell="K100" sqref="K100"/>
      <pageMargins left="0.7" right="0.7" top="0.75" bottom="0.75" header="0.3" footer="0.3"/>
      <pageSetup paperSize="9" orientation="portrait" r:id="rId7"/>
    </customSheetView>
    <customSheetView guid="{20A05A62-CBE8-4538-BBC3-2AD9D3B8FAC0}" scale="80" hiddenRows="1">
      <pane xSplit="6" ySplit="7" topLeftCell="G29" activePane="bottomRight" state="frozen"/>
      <selection pane="bottomRight" activeCell="A8" sqref="A8:XFD12"/>
      <pageMargins left="0.7" right="0.7" top="0.75" bottom="0.75" header="0.3" footer="0.3"/>
      <pageSetup paperSize="9" orientation="portrait" r:id="rId8"/>
    </customSheetView>
    <customSheetView guid="{A4AF2100-C59D-4F60-9EAB-56D9103463F7}" scale="80" hiddenRows="1">
      <pane xSplit="6" ySplit="7" topLeftCell="L89" activePane="bottomRight" state="frozen"/>
      <selection pane="bottomRight" activeCell="X93" sqref="X93"/>
      <pageMargins left="0.7" right="0.7" top="0.75" bottom="0.75" header="0.3" footer="0.3"/>
      <pageSetup paperSize="9" orientation="portrait" r:id="rId9"/>
    </customSheetView>
    <customSheetView guid="{AB9978E4-895D-4050-8F07-2484E22632D1}" scale="80" hiddenRows="1">
      <pane xSplit="6" ySplit="7" topLeftCell="G20" activePane="bottomRight" state="frozen"/>
      <selection pane="bottomRight" activeCell="A8" sqref="A8:XFD12"/>
      <pageMargins left="0.7" right="0.7" top="0.75" bottom="0.75" header="0.3" footer="0.3"/>
      <pageSetup paperSize="9" orientation="portrait" r:id="rId10"/>
    </customSheetView>
    <customSheetView guid="{519948E4-0B24-465F-9D9E-44BE50D1D647}" scale="80" hiddenRows="1">
      <pane xSplit="6" ySplit="7" topLeftCell="G29" activePane="bottomRight" state="frozen"/>
      <selection pane="bottomRight" activeCell="A8" sqref="A8:XFD12"/>
      <pageMargins left="0.7" right="0.7" top="0.75" bottom="0.75" header="0.3" footer="0.3"/>
      <pageSetup paperSize="9" orientation="portrait" r:id="rId11"/>
    </customSheetView>
    <customSheetView guid="{C7DC638A-7F60-46C9-A1FB-9ADEAE87F332}" scale="80" hiddenRows="1">
      <pane xSplit="6" ySplit="7" topLeftCell="G29" activePane="bottomRight" state="frozen"/>
      <selection pane="bottomRight" activeCell="A8" sqref="A8:XFD12"/>
      <pageMargins left="0.7" right="0.7" top="0.75" bottom="0.75" header="0.3" footer="0.3"/>
      <pageSetup paperSize="9" orientation="portrait" r:id="rId12"/>
    </customSheetView>
    <customSheetView guid="{2A5A11D4-90C6-4A3E-8165-7D7BD634B22F}" scale="80" hiddenRows="1">
      <pane xSplit="6" ySplit="7" topLeftCell="G29" activePane="bottomRight" state="frozen"/>
      <selection pane="bottomRight" activeCell="A8" sqref="A8:XFD12"/>
      <pageMargins left="0.7" right="0.7" top="0.75" bottom="0.75" header="0.3" footer="0.3"/>
      <pageSetup paperSize="9" orientation="portrait" r:id="rId13"/>
    </customSheetView>
    <customSheetView guid="{562453CE-35F5-40A3-AD14-6399D1197C99}" scale="80" hiddenRows="1">
      <pane xSplit="6" ySplit="7" topLeftCell="G29" activePane="bottomRight" state="frozen"/>
      <selection pane="bottomRight" activeCell="A8" sqref="A8:XFD12"/>
      <pageMargins left="0.7" right="0.7" top="0.75" bottom="0.75" header="0.3" footer="0.3"/>
      <pageSetup paperSize="9" orientation="portrait" r:id="rId14"/>
    </customSheetView>
    <customSheetView guid="{B6B60ED6-A6CC-4DA7-A8CA-5E6DB52D5A87}" scale="80" hiddenRows="1">
      <pane xSplit="6" ySplit="7" topLeftCell="G20" activePane="bottomRight" state="frozen"/>
      <selection pane="bottomRight" activeCell="A8" sqref="A8:XFD12"/>
      <pageMargins left="0.7" right="0.7" top="0.75" bottom="0.75" header="0.3" footer="0.3"/>
      <pageSetup paperSize="9" orientation="portrait" r:id="rId15"/>
    </customSheetView>
    <customSheetView guid="{5DF2C78B-5EE4-439D-8D72-8D3A913B65F9}" scale="80" hiddenRows="1">
      <pane xSplit="6" ySplit="7" topLeftCell="G29" activePane="bottomRight" state="frozen"/>
      <selection pane="bottomRight" activeCell="A8" sqref="A8:XFD12"/>
      <pageMargins left="0.7" right="0.7" top="0.75" bottom="0.75" header="0.3" footer="0.3"/>
      <pageSetup paperSize="9" orientation="portrait" r:id="rId16"/>
    </customSheetView>
    <customSheetView guid="{7C5A2A36-3D69-43D9-9018-A52C27EC78F9}" scale="80" hiddenRows="1">
      <pane xSplit="6" ySplit="7" topLeftCell="G29" activePane="bottomRight" state="frozen"/>
      <selection pane="bottomRight" activeCell="A8" sqref="A8:XFD12"/>
      <pageMargins left="0.7" right="0.7" top="0.75" bottom="0.75" header="0.3" footer="0.3"/>
      <pageSetup paperSize="9" orientation="portrait" r:id="rId17"/>
    </customSheetView>
    <customSheetView guid="{C282AA4E-1BB5-4296-9AC6-844C0F88E5FC}" scale="80" hiddenRows="1">
      <pane xSplit="6" ySplit="7" topLeftCell="G29" activePane="bottomRight" state="frozen"/>
      <selection pane="bottomRight" activeCell="A8" sqref="A8:XFD12"/>
      <pageMargins left="0.7" right="0.7" top="0.75" bottom="0.75" header="0.3" footer="0.3"/>
      <pageSetup paperSize="9" orientation="portrait" r:id="rId18"/>
    </customSheetView>
    <customSheetView guid="{996EC2F0-F6EC-4E63-A83E-34865157BD8D}" scale="80" hiddenRows="1">
      <pane xSplit="6" ySplit="7" topLeftCell="G73" activePane="bottomRight" state="frozen"/>
      <selection pane="bottomRight" activeCell="H73" sqref="H73:H74"/>
      <pageMargins left="0.7" right="0.7" top="0.75" bottom="0.75" header="0.3" footer="0.3"/>
      <pageSetup paperSize="9" orientation="portrait" r:id="rId19"/>
    </customSheetView>
    <customSheetView guid="{2940A182-D1A7-43C5-8D6E-965BED4371B0}" scale="80" hiddenRows="1">
      <pane xSplit="6" ySplit="7" topLeftCell="G29" activePane="bottomRight" state="frozen"/>
      <selection pane="bottomRight" activeCell="A8" sqref="A8:XFD12"/>
      <pageMargins left="0.7" right="0.7" top="0.75" bottom="0.75" header="0.3" footer="0.3"/>
      <pageSetup paperSize="9" orientation="portrait" r:id="rId20"/>
    </customSheetView>
    <customSheetView guid="{AFADB96A-0516-43C1-9F1B-0604F3CAC04A}" scale="80" hiddenRows="1">
      <pane xSplit="6" ySplit="7" topLeftCell="G29" activePane="bottomRight" state="frozen"/>
      <selection pane="bottomRight" activeCell="A8" sqref="A8:XFD12"/>
      <pageMargins left="0.7" right="0.7" top="0.75" bottom="0.75" header="0.3" footer="0.3"/>
      <pageSetup paperSize="9" orientation="portrait" r:id="rId21"/>
    </customSheetView>
    <customSheetView guid="{133BB3F8-8DD4-4AEF-8CD6-A5FB14681329}" scale="80" hiddenRows="1" state="hidden">
      <pane xSplit="6" ySplit="7" topLeftCell="G8" activePane="bottomRight" state="frozen"/>
      <selection pane="bottomRight" sqref="A1:XFD106"/>
      <pageMargins left="0.7" right="0.7" top="0.75" bottom="0.75" header="0.3" footer="0.3"/>
      <pageSetup paperSize="9" orientation="portrait" r:id="rId22"/>
    </customSheetView>
  </customSheetViews>
  <mergeCells count="85">
    <mergeCell ref="A103:A104"/>
    <mergeCell ref="B103:B104"/>
    <mergeCell ref="B91:AG91"/>
    <mergeCell ref="A92:A93"/>
    <mergeCell ref="B92:B93"/>
    <mergeCell ref="A94:A95"/>
    <mergeCell ref="B94:B95"/>
    <mergeCell ref="A96:A97"/>
    <mergeCell ref="B96:B97"/>
    <mergeCell ref="B98:AG98"/>
    <mergeCell ref="A99:A100"/>
    <mergeCell ref="B99:B100"/>
    <mergeCell ref="A101:A102"/>
    <mergeCell ref="B101:B102"/>
    <mergeCell ref="A85:A86"/>
    <mergeCell ref="B85:B86"/>
    <mergeCell ref="A87:A88"/>
    <mergeCell ref="B87:B88"/>
    <mergeCell ref="A89:A90"/>
    <mergeCell ref="B89:B90"/>
    <mergeCell ref="A83:A84"/>
    <mergeCell ref="B83:B84"/>
    <mergeCell ref="B63:B64"/>
    <mergeCell ref="A65:A68"/>
    <mergeCell ref="B65:B68"/>
    <mergeCell ref="B69:AG69"/>
    <mergeCell ref="A70:A73"/>
    <mergeCell ref="B70:B73"/>
    <mergeCell ref="B74:B78"/>
    <mergeCell ref="A79:A80"/>
    <mergeCell ref="B79:B80"/>
    <mergeCell ref="A81:A82"/>
    <mergeCell ref="B81:B82"/>
    <mergeCell ref="B61:B62"/>
    <mergeCell ref="A42:A45"/>
    <mergeCell ref="B42:B45"/>
    <mergeCell ref="B46:B47"/>
    <mergeCell ref="B48:B49"/>
    <mergeCell ref="A50:A52"/>
    <mergeCell ref="B50:B52"/>
    <mergeCell ref="B53:B54"/>
    <mergeCell ref="A55:A57"/>
    <mergeCell ref="B55:B57"/>
    <mergeCell ref="A58:A60"/>
    <mergeCell ref="B58:B60"/>
    <mergeCell ref="A30:A32"/>
    <mergeCell ref="B30:B32"/>
    <mergeCell ref="A33:A37"/>
    <mergeCell ref="B33:B37"/>
    <mergeCell ref="A38:A41"/>
    <mergeCell ref="B38:B41"/>
    <mergeCell ref="A19:A22"/>
    <mergeCell ref="B19:B22"/>
    <mergeCell ref="A23:A26"/>
    <mergeCell ref="B23:B26"/>
    <mergeCell ref="A27:A29"/>
    <mergeCell ref="B27:B29"/>
    <mergeCell ref="AH4:AH6"/>
    <mergeCell ref="A8:A12"/>
    <mergeCell ref="B8:B12"/>
    <mergeCell ref="B13:AG13"/>
    <mergeCell ref="A14:A18"/>
    <mergeCell ref="B14:B18"/>
    <mergeCell ref="V4:W5"/>
    <mergeCell ref="X4:Y5"/>
    <mergeCell ref="Z4:AA5"/>
    <mergeCell ref="AB4:AC5"/>
    <mergeCell ref="AD4:AE5"/>
    <mergeCell ref="AF4:AG5"/>
    <mergeCell ref="J4:K5"/>
    <mergeCell ref="L4:M5"/>
    <mergeCell ref="N4:O5"/>
    <mergeCell ref="P4:Q5"/>
    <mergeCell ref="R4:S5"/>
    <mergeCell ref="T4:U5"/>
    <mergeCell ref="C2:S2"/>
    <mergeCell ref="C3:S3"/>
    <mergeCell ref="A4:A6"/>
    <mergeCell ref="B4:B6"/>
    <mergeCell ref="C4:C6"/>
    <mergeCell ref="D4:D5"/>
    <mergeCell ref="E4:E5"/>
    <mergeCell ref="F4:F5"/>
    <mergeCell ref="G4:G5"/>
    <mergeCell ref="H4:I5"/>
  </mergeCells>
  <pageMargins left="0.7" right="0.7" top="0.75" bottom="0.75" header="0.3" footer="0.3"/>
  <pageSetup paperSize="9" orientation="portrait"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38"/>
  <sheetViews>
    <sheetView zoomScale="80" zoomScaleNormal="70" workbookViewId="0">
      <pane xSplit="6" ySplit="7" topLeftCell="G8" activePane="bottomRight" state="frozen"/>
      <selection pane="topRight" activeCell="G1" sqref="G1"/>
      <selection pane="bottomLeft" activeCell="A8" sqref="A8"/>
      <selection pane="bottomRight" activeCell="B12" sqref="A2:AH30"/>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7.140625" style="8" customWidth="1"/>
    <col min="7" max="7" width="17.85546875" style="8" customWidth="1"/>
    <col min="8" max="8" width="12.140625" style="8" customWidth="1"/>
    <col min="9" max="9" width="10.85546875" style="8" customWidth="1"/>
    <col min="10" max="10" width="14.28515625" style="8" customWidth="1"/>
    <col min="11" max="11" width="13.5703125" style="212" customWidth="1"/>
    <col min="12" max="12" width="13.85546875" style="8" customWidth="1"/>
    <col min="13" max="13" width="13" style="283" customWidth="1"/>
    <col min="14" max="14" width="13.42578125" style="8" customWidth="1"/>
    <col min="15" max="15" width="11.5703125" style="311" customWidth="1"/>
    <col min="16" max="16" width="13.42578125" style="8" customWidth="1"/>
    <col min="17" max="17" width="11.5703125" style="34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ht="23.25" customHeight="1" x14ac:dyDescent="0.25">
      <c r="C1" s="1"/>
      <c r="D1" s="2"/>
      <c r="E1" s="2"/>
      <c r="F1" s="2"/>
      <c r="G1" s="2"/>
      <c r="H1" s="2"/>
      <c r="I1" s="2"/>
      <c r="J1" s="3"/>
      <c r="K1" s="206"/>
      <c r="L1" s="3"/>
      <c r="M1" s="277"/>
      <c r="N1" s="3"/>
      <c r="O1" s="307"/>
      <c r="P1" s="3"/>
      <c r="Q1" s="342"/>
      <c r="R1" s="3"/>
      <c r="S1" s="3"/>
      <c r="T1" s="3"/>
      <c r="U1" s="3"/>
      <c r="V1" s="5"/>
      <c r="W1" s="5"/>
      <c r="X1" s="5"/>
      <c r="Y1" s="5"/>
      <c r="Z1" s="5"/>
      <c r="AA1" s="5"/>
      <c r="AB1" s="5"/>
      <c r="AC1" s="5"/>
      <c r="AD1" s="6"/>
      <c r="AE1" s="6"/>
      <c r="AF1" s="6"/>
      <c r="AG1" s="3"/>
      <c r="AH1" s="7"/>
    </row>
    <row r="2" spans="1:35" ht="15.75" x14ac:dyDescent="0.25">
      <c r="A2" s="147"/>
      <c r="B2" s="147"/>
      <c r="C2" s="480"/>
      <c r="D2" s="480"/>
      <c r="E2" s="480"/>
      <c r="F2" s="480"/>
      <c r="G2" s="480"/>
      <c r="H2" s="480"/>
      <c r="I2" s="480"/>
      <c r="J2" s="480"/>
      <c r="K2" s="480"/>
      <c r="L2" s="480"/>
      <c r="M2" s="480"/>
      <c r="N2" s="480"/>
      <c r="O2" s="480"/>
      <c r="P2" s="480"/>
      <c r="Q2" s="480"/>
      <c r="R2" s="480"/>
      <c r="S2" s="480"/>
      <c r="T2" s="148"/>
      <c r="U2" s="148"/>
      <c r="V2" s="148"/>
      <c r="W2" s="148"/>
      <c r="X2" s="148"/>
      <c r="Y2" s="148"/>
      <c r="Z2" s="148"/>
      <c r="AA2" s="148"/>
      <c r="AB2" s="148"/>
      <c r="AC2" s="148"/>
      <c r="AD2" s="148"/>
      <c r="AE2" s="148"/>
      <c r="AF2" s="148"/>
      <c r="AG2" s="148"/>
      <c r="AH2" s="148"/>
    </row>
    <row r="3" spans="1:35" ht="36.75" customHeight="1" x14ac:dyDescent="0.25">
      <c r="A3" s="147"/>
      <c r="B3" s="147"/>
      <c r="C3" s="481"/>
      <c r="D3" s="481"/>
      <c r="E3" s="481"/>
      <c r="F3" s="481"/>
      <c r="G3" s="481"/>
      <c r="H3" s="481"/>
      <c r="I3" s="481"/>
      <c r="J3" s="481"/>
      <c r="K3" s="481"/>
      <c r="L3" s="481"/>
      <c r="M3" s="481"/>
      <c r="N3" s="481"/>
      <c r="O3" s="481"/>
      <c r="P3" s="481"/>
      <c r="Q3" s="481"/>
      <c r="R3" s="481"/>
      <c r="S3" s="481"/>
      <c r="T3" s="149"/>
      <c r="U3" s="149"/>
      <c r="V3" s="149"/>
      <c r="W3" s="149"/>
      <c r="X3" s="149"/>
      <c r="Y3" s="149"/>
      <c r="Z3" s="149"/>
      <c r="AA3" s="149"/>
      <c r="AB3" s="149"/>
      <c r="AC3" s="149"/>
      <c r="AD3" s="150"/>
      <c r="AE3" s="150"/>
      <c r="AF3" s="150"/>
      <c r="AG3" s="150"/>
      <c r="AH3" s="150"/>
    </row>
    <row r="4" spans="1:35" s="10" customFormat="1" ht="15" customHeight="1" x14ac:dyDescent="0.25">
      <c r="A4" s="482"/>
      <c r="B4" s="485"/>
      <c r="C4" s="485"/>
      <c r="D4" s="374"/>
      <c r="E4" s="374"/>
      <c r="F4" s="374"/>
      <c r="G4" s="374"/>
      <c r="H4" s="476"/>
      <c r="I4" s="477"/>
      <c r="J4" s="476"/>
      <c r="K4" s="477"/>
      <c r="L4" s="476"/>
      <c r="M4" s="477"/>
      <c r="N4" s="476"/>
      <c r="O4" s="477"/>
      <c r="P4" s="476"/>
      <c r="Q4" s="477"/>
      <c r="R4" s="476"/>
      <c r="S4" s="477"/>
      <c r="T4" s="476"/>
      <c r="U4" s="477"/>
      <c r="V4" s="476"/>
      <c r="W4" s="477"/>
      <c r="X4" s="476"/>
      <c r="Y4" s="477"/>
      <c r="Z4" s="476"/>
      <c r="AA4" s="477"/>
      <c r="AB4" s="476"/>
      <c r="AC4" s="477"/>
      <c r="AD4" s="476"/>
      <c r="AE4" s="477"/>
      <c r="AF4" s="476"/>
      <c r="AG4" s="477"/>
      <c r="AH4" s="384"/>
    </row>
    <row r="5" spans="1:35" s="10" customFormat="1" ht="39" customHeight="1" x14ac:dyDescent="0.25">
      <c r="A5" s="483"/>
      <c r="B5" s="486"/>
      <c r="C5" s="486"/>
      <c r="D5" s="375"/>
      <c r="E5" s="375"/>
      <c r="F5" s="375"/>
      <c r="G5" s="375"/>
      <c r="H5" s="478"/>
      <c r="I5" s="479"/>
      <c r="J5" s="478"/>
      <c r="K5" s="479"/>
      <c r="L5" s="478"/>
      <c r="M5" s="479"/>
      <c r="N5" s="478"/>
      <c r="O5" s="479"/>
      <c r="P5" s="478"/>
      <c r="Q5" s="479"/>
      <c r="R5" s="478"/>
      <c r="S5" s="479"/>
      <c r="T5" s="478"/>
      <c r="U5" s="479"/>
      <c r="V5" s="478"/>
      <c r="W5" s="479"/>
      <c r="X5" s="478"/>
      <c r="Y5" s="479"/>
      <c r="Z5" s="478"/>
      <c r="AA5" s="479"/>
      <c r="AB5" s="478"/>
      <c r="AC5" s="479"/>
      <c r="AD5" s="478"/>
      <c r="AE5" s="479"/>
      <c r="AF5" s="478"/>
      <c r="AG5" s="479"/>
      <c r="AH5" s="385"/>
    </row>
    <row r="6" spans="1:35" s="10" customFormat="1" ht="64.5" customHeight="1" x14ac:dyDescent="0.25">
      <c r="A6" s="484"/>
      <c r="B6" s="487"/>
      <c r="C6" s="487"/>
      <c r="D6" s="121"/>
      <c r="E6" s="151"/>
      <c r="F6" s="151"/>
      <c r="G6" s="151"/>
      <c r="H6" s="152"/>
      <c r="I6" s="152"/>
      <c r="J6" s="152"/>
      <c r="K6" s="207"/>
      <c r="L6" s="152"/>
      <c r="M6" s="278"/>
      <c r="N6" s="152"/>
      <c r="O6" s="308"/>
      <c r="P6" s="152"/>
      <c r="Q6" s="343"/>
      <c r="R6" s="152"/>
      <c r="S6" s="152"/>
      <c r="T6" s="152"/>
      <c r="U6" s="152"/>
      <c r="V6" s="152"/>
      <c r="W6" s="152"/>
      <c r="X6" s="152"/>
      <c r="Y6" s="152"/>
      <c r="Z6" s="152"/>
      <c r="AA6" s="152"/>
      <c r="AB6" s="152"/>
      <c r="AC6" s="152"/>
      <c r="AD6" s="152"/>
      <c r="AE6" s="152"/>
      <c r="AF6" s="152"/>
      <c r="AG6" s="152"/>
      <c r="AH6" s="386"/>
    </row>
    <row r="7" spans="1:35" s="10" customFormat="1" ht="15.75" x14ac:dyDescent="0.25">
      <c r="A7" s="40"/>
      <c r="B7" s="40"/>
      <c r="C7" s="40"/>
      <c r="D7" s="40"/>
      <c r="E7" s="40"/>
      <c r="F7" s="40"/>
      <c r="G7" s="40"/>
      <c r="H7" s="40"/>
      <c r="I7" s="40"/>
      <c r="J7" s="40"/>
      <c r="K7" s="208"/>
      <c r="L7" s="40"/>
      <c r="M7" s="279"/>
      <c r="N7" s="40"/>
      <c r="O7" s="309"/>
      <c r="P7" s="40"/>
      <c r="Q7" s="344"/>
      <c r="R7" s="40"/>
      <c r="S7" s="40"/>
      <c r="T7" s="40"/>
      <c r="U7" s="40"/>
      <c r="V7" s="40"/>
      <c r="W7" s="40"/>
      <c r="X7" s="40"/>
      <c r="Y7" s="40"/>
      <c r="Z7" s="40"/>
      <c r="AA7" s="40"/>
      <c r="AB7" s="40"/>
      <c r="AC7" s="40"/>
      <c r="AD7" s="40"/>
      <c r="AE7" s="40"/>
      <c r="AF7" s="40"/>
      <c r="AG7" s="40"/>
      <c r="AH7" s="40"/>
    </row>
    <row r="8" spans="1:35" s="21" customFormat="1" ht="31.5" customHeight="1" x14ac:dyDescent="0.25">
      <c r="A8" s="381"/>
      <c r="B8" s="384"/>
      <c r="C8" s="69"/>
      <c r="D8" s="70"/>
      <c r="E8" s="70"/>
      <c r="F8" s="70"/>
      <c r="G8" s="70"/>
      <c r="H8" s="70"/>
      <c r="I8" s="70"/>
      <c r="J8" s="71"/>
      <c r="K8" s="209"/>
      <c r="L8" s="71"/>
      <c r="M8" s="280"/>
      <c r="N8" s="71"/>
      <c r="O8" s="258"/>
      <c r="P8" s="71"/>
      <c r="Q8" s="345"/>
      <c r="R8" s="71"/>
      <c r="S8" s="71"/>
      <c r="T8" s="71"/>
      <c r="U8" s="71"/>
      <c r="V8" s="71"/>
      <c r="W8" s="71"/>
      <c r="X8" s="71"/>
      <c r="Y8" s="71"/>
      <c r="Z8" s="71"/>
      <c r="AA8" s="71"/>
      <c r="AB8" s="71"/>
      <c r="AC8" s="71"/>
      <c r="AD8" s="71"/>
      <c r="AE8" s="71"/>
      <c r="AF8" s="71"/>
      <c r="AG8" s="71"/>
      <c r="AH8" s="72"/>
    </row>
    <row r="9" spans="1:35" s="21" customFormat="1" ht="31.5" customHeight="1" x14ac:dyDescent="0.25">
      <c r="A9" s="382"/>
      <c r="B9" s="385"/>
      <c r="C9" s="124"/>
      <c r="D9" s="70"/>
      <c r="E9" s="70"/>
      <c r="F9" s="70"/>
      <c r="G9" s="70"/>
      <c r="H9" s="70"/>
      <c r="I9" s="70"/>
      <c r="J9" s="71"/>
      <c r="K9" s="209"/>
      <c r="L9" s="71"/>
      <c r="M9" s="280"/>
      <c r="N9" s="71"/>
      <c r="O9" s="258"/>
      <c r="P9" s="71"/>
      <c r="Q9" s="345"/>
      <c r="R9" s="71"/>
      <c r="S9" s="71"/>
      <c r="T9" s="71"/>
      <c r="U9" s="71"/>
      <c r="V9" s="71"/>
      <c r="W9" s="71"/>
      <c r="X9" s="71"/>
      <c r="Y9" s="71"/>
      <c r="Z9" s="71"/>
      <c r="AA9" s="71"/>
      <c r="AB9" s="71"/>
      <c r="AC9" s="71"/>
      <c r="AD9" s="71"/>
      <c r="AE9" s="71"/>
      <c r="AF9" s="71"/>
      <c r="AG9" s="71"/>
      <c r="AH9" s="72"/>
    </row>
    <row r="10" spans="1:35" s="21" customFormat="1" ht="31.5" customHeight="1" x14ac:dyDescent="0.25">
      <c r="A10" s="382"/>
      <c r="B10" s="385"/>
      <c r="C10" s="73"/>
      <c r="D10" s="70"/>
      <c r="E10" s="70"/>
      <c r="F10" s="70"/>
      <c r="G10" s="70"/>
      <c r="H10" s="70"/>
      <c r="I10" s="70"/>
      <c r="J10" s="71"/>
      <c r="K10" s="209"/>
      <c r="L10" s="71"/>
      <c r="M10" s="280"/>
      <c r="N10" s="71"/>
      <c r="O10" s="258"/>
      <c r="P10" s="71"/>
      <c r="Q10" s="345"/>
      <c r="R10" s="71"/>
      <c r="S10" s="71"/>
      <c r="T10" s="71"/>
      <c r="U10" s="71"/>
      <c r="V10" s="71"/>
      <c r="W10" s="71"/>
      <c r="X10" s="71"/>
      <c r="Y10" s="71"/>
      <c r="Z10" s="71"/>
      <c r="AA10" s="71"/>
      <c r="AB10" s="71"/>
      <c r="AC10" s="71"/>
      <c r="AD10" s="71"/>
      <c r="AE10" s="71"/>
      <c r="AF10" s="71"/>
      <c r="AG10" s="71"/>
      <c r="AH10" s="72"/>
    </row>
    <row r="11" spans="1:35" s="22" customFormat="1" ht="38.25" customHeight="1" x14ac:dyDescent="0.25">
      <c r="A11" s="382"/>
      <c r="B11" s="385"/>
      <c r="C11" s="73"/>
      <c r="D11" s="70"/>
      <c r="E11" s="70"/>
      <c r="F11" s="70"/>
      <c r="G11" s="70"/>
      <c r="H11" s="70"/>
      <c r="I11" s="70"/>
      <c r="J11" s="70"/>
      <c r="K11" s="210"/>
      <c r="L11" s="70"/>
      <c r="M11" s="281"/>
      <c r="N11" s="70"/>
      <c r="O11" s="257"/>
      <c r="P11" s="70"/>
      <c r="Q11" s="346"/>
      <c r="R11" s="70"/>
      <c r="S11" s="70"/>
      <c r="T11" s="70"/>
      <c r="U11" s="70"/>
      <c r="V11" s="70"/>
      <c r="W11" s="70"/>
      <c r="X11" s="70"/>
      <c r="Y11" s="70"/>
      <c r="Z11" s="70"/>
      <c r="AA11" s="70"/>
      <c r="AB11" s="70"/>
      <c r="AC11" s="70"/>
      <c r="AD11" s="70"/>
      <c r="AE11" s="70"/>
      <c r="AF11" s="70"/>
      <c r="AG11" s="70"/>
      <c r="AH11" s="75"/>
    </row>
    <row r="12" spans="1:35" s="22" customFormat="1" ht="18.75" customHeight="1" x14ac:dyDescent="0.25">
      <c r="A12" s="132"/>
      <c r="B12" s="443"/>
      <c r="C12" s="444"/>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A12" s="444"/>
      <c r="AB12" s="444"/>
      <c r="AC12" s="444"/>
      <c r="AD12" s="444"/>
      <c r="AE12" s="444"/>
      <c r="AF12" s="444"/>
      <c r="AG12" s="445"/>
      <c r="AH12" s="75"/>
    </row>
    <row r="13" spans="1:35" s="221" customFormat="1" ht="41.25" customHeight="1" x14ac:dyDescent="0.25">
      <c r="A13" s="381"/>
      <c r="B13" s="426"/>
      <c r="C13" s="217"/>
      <c r="D13" s="218"/>
      <c r="E13" s="218"/>
      <c r="F13" s="218"/>
      <c r="G13" s="218"/>
      <c r="H13" s="218"/>
      <c r="I13" s="218"/>
      <c r="J13" s="218"/>
      <c r="K13" s="218"/>
      <c r="L13" s="218"/>
      <c r="M13" s="280"/>
      <c r="N13" s="218"/>
      <c r="O13" s="258"/>
      <c r="P13" s="218"/>
      <c r="Q13" s="345"/>
      <c r="R13" s="218"/>
      <c r="S13" s="218"/>
      <c r="T13" s="218"/>
      <c r="U13" s="218"/>
      <c r="V13" s="218"/>
      <c r="W13" s="218"/>
      <c r="X13" s="218"/>
      <c r="Y13" s="218"/>
      <c r="Z13" s="218"/>
      <c r="AA13" s="218"/>
      <c r="AB13" s="218"/>
      <c r="AC13" s="218"/>
      <c r="AD13" s="218"/>
      <c r="AE13" s="218"/>
      <c r="AF13" s="218"/>
      <c r="AG13" s="218"/>
      <c r="AH13" s="219"/>
      <c r="AI13" s="220"/>
    </row>
    <row r="14" spans="1:35" s="21" customFormat="1" ht="55.5" customHeight="1" x14ac:dyDescent="0.25">
      <c r="A14" s="382"/>
      <c r="B14" s="447"/>
      <c r="C14" s="73"/>
      <c r="D14" s="74"/>
      <c r="E14" s="74"/>
      <c r="F14" s="74"/>
      <c r="G14" s="74"/>
      <c r="H14" s="74"/>
      <c r="I14" s="74"/>
      <c r="J14" s="67"/>
      <c r="K14" s="211"/>
      <c r="L14" s="67"/>
      <c r="M14" s="282"/>
      <c r="N14" s="67"/>
      <c r="O14" s="310"/>
      <c r="P14" s="67"/>
      <c r="Q14" s="347"/>
      <c r="R14" s="67"/>
      <c r="S14" s="67"/>
      <c r="T14" s="67"/>
      <c r="U14" s="67"/>
      <c r="V14" s="71"/>
      <c r="W14" s="67"/>
      <c r="X14" s="67"/>
      <c r="Y14" s="67"/>
      <c r="Z14" s="67"/>
      <c r="AA14" s="67"/>
      <c r="AB14" s="67"/>
      <c r="AC14" s="67"/>
      <c r="AD14" s="67"/>
      <c r="AE14" s="67"/>
      <c r="AF14" s="67"/>
      <c r="AG14" s="67"/>
      <c r="AH14" s="72"/>
      <c r="AI14" s="23"/>
    </row>
    <row r="15" spans="1:35" s="21" customFormat="1" ht="32.25" customHeight="1" x14ac:dyDescent="0.25">
      <c r="A15" s="452"/>
      <c r="B15" s="475"/>
      <c r="C15" s="73"/>
      <c r="D15" s="74"/>
      <c r="E15" s="74"/>
      <c r="F15" s="74"/>
      <c r="G15" s="74"/>
      <c r="H15" s="74"/>
      <c r="I15" s="74"/>
      <c r="J15" s="67"/>
      <c r="K15" s="211"/>
      <c r="L15" s="67"/>
      <c r="M15" s="282"/>
      <c r="N15" s="67"/>
      <c r="O15" s="310"/>
      <c r="P15" s="67"/>
      <c r="Q15" s="347"/>
      <c r="R15" s="67"/>
      <c r="S15" s="67"/>
      <c r="T15" s="67"/>
      <c r="U15" s="67"/>
      <c r="V15" s="71"/>
      <c r="W15" s="67"/>
      <c r="X15" s="67"/>
      <c r="Y15" s="67"/>
      <c r="Z15" s="67"/>
      <c r="AA15" s="67"/>
      <c r="AB15" s="67"/>
      <c r="AC15" s="67"/>
      <c r="AD15" s="67"/>
      <c r="AE15" s="67"/>
      <c r="AF15" s="67"/>
      <c r="AG15" s="67"/>
      <c r="AH15" s="72"/>
      <c r="AI15" s="23"/>
    </row>
    <row r="16" spans="1:35" s="216" customFormat="1" ht="82.5" customHeight="1" x14ac:dyDescent="0.25">
      <c r="A16" s="381"/>
      <c r="B16" s="426"/>
      <c r="C16" s="213"/>
      <c r="D16" s="222"/>
      <c r="E16" s="222"/>
      <c r="F16" s="222"/>
      <c r="G16" s="222"/>
      <c r="H16" s="222"/>
      <c r="I16" s="222"/>
      <c r="J16" s="214"/>
      <c r="K16" s="214"/>
      <c r="L16" s="214"/>
      <c r="M16" s="280"/>
      <c r="N16" s="214"/>
      <c r="O16" s="258"/>
      <c r="P16" s="214"/>
      <c r="Q16" s="345"/>
      <c r="R16" s="214"/>
      <c r="S16" s="214"/>
      <c r="T16" s="214"/>
      <c r="U16" s="214"/>
      <c r="V16" s="214"/>
      <c r="W16" s="214"/>
      <c r="X16" s="214"/>
      <c r="Y16" s="214"/>
      <c r="Z16" s="214"/>
      <c r="AA16" s="214"/>
      <c r="AB16" s="214"/>
      <c r="AC16" s="214"/>
      <c r="AD16" s="214"/>
      <c r="AE16" s="214"/>
      <c r="AF16" s="214"/>
      <c r="AG16" s="214"/>
      <c r="AH16" s="215"/>
      <c r="AI16" s="223"/>
    </row>
    <row r="17" spans="1:35" s="22" customFormat="1" ht="56.25" customHeight="1" x14ac:dyDescent="0.25">
      <c r="A17" s="383"/>
      <c r="B17" s="427"/>
      <c r="C17" s="73"/>
      <c r="D17" s="74"/>
      <c r="E17" s="74"/>
      <c r="F17" s="74"/>
      <c r="G17" s="74"/>
      <c r="H17" s="74"/>
      <c r="I17" s="74"/>
      <c r="J17" s="67"/>
      <c r="K17" s="211"/>
      <c r="L17" s="67"/>
      <c r="M17" s="282"/>
      <c r="N17" s="67"/>
      <c r="O17" s="310"/>
      <c r="P17" s="67"/>
      <c r="Q17" s="347"/>
      <c r="R17" s="67"/>
      <c r="S17" s="67"/>
      <c r="T17" s="67"/>
      <c r="U17" s="67"/>
      <c r="V17" s="67"/>
      <c r="W17" s="67"/>
      <c r="X17" s="67"/>
      <c r="Y17" s="67"/>
      <c r="Z17" s="67"/>
      <c r="AA17" s="67"/>
      <c r="AB17" s="67"/>
      <c r="AC17" s="67"/>
      <c r="AD17" s="67"/>
      <c r="AE17" s="67"/>
      <c r="AF17" s="67"/>
      <c r="AG17" s="67"/>
      <c r="AH17" s="75"/>
      <c r="AI17" s="20"/>
    </row>
    <row r="18" spans="1:35" s="229" customFormat="1" ht="55.5" customHeight="1" x14ac:dyDescent="0.25">
      <c r="A18" s="381"/>
      <c r="B18" s="426"/>
      <c r="C18" s="224"/>
      <c r="D18" s="225"/>
      <c r="E18" s="225"/>
      <c r="F18" s="225"/>
      <c r="G18" s="225"/>
      <c r="H18" s="225"/>
      <c r="I18" s="225"/>
      <c r="J18" s="226"/>
      <c r="K18" s="226"/>
      <c r="L18" s="226"/>
      <c r="M18" s="280"/>
      <c r="N18" s="226"/>
      <c r="O18" s="258"/>
      <c r="P18" s="226"/>
      <c r="Q18" s="345"/>
      <c r="R18" s="226"/>
      <c r="S18" s="226"/>
      <c r="T18" s="226"/>
      <c r="U18" s="226"/>
      <c r="V18" s="226"/>
      <c r="W18" s="226"/>
      <c r="X18" s="226"/>
      <c r="Y18" s="226"/>
      <c r="Z18" s="226"/>
      <c r="AA18" s="226"/>
      <c r="AB18" s="226"/>
      <c r="AC18" s="226"/>
      <c r="AD18" s="226"/>
      <c r="AE18" s="226"/>
      <c r="AF18" s="226"/>
      <c r="AG18" s="226"/>
      <c r="AH18" s="227"/>
      <c r="AI18" s="228"/>
    </row>
    <row r="19" spans="1:35" s="21" customFormat="1" ht="45" customHeight="1" x14ac:dyDescent="0.25">
      <c r="A19" s="382"/>
      <c r="B19" s="447"/>
      <c r="C19" s="73"/>
      <c r="D19" s="74"/>
      <c r="E19" s="74"/>
      <c r="F19" s="74"/>
      <c r="G19" s="74"/>
      <c r="H19" s="74"/>
      <c r="I19" s="74"/>
      <c r="J19" s="67"/>
      <c r="K19" s="211"/>
      <c r="L19" s="67"/>
      <c r="M19" s="282"/>
      <c r="N19" s="67"/>
      <c r="O19" s="310"/>
      <c r="P19" s="67"/>
      <c r="Q19" s="347"/>
      <c r="R19" s="67"/>
      <c r="S19" s="67"/>
      <c r="T19" s="67"/>
      <c r="U19" s="67"/>
      <c r="V19" s="67"/>
      <c r="W19" s="67"/>
      <c r="X19" s="67"/>
      <c r="Y19" s="67"/>
      <c r="Z19" s="67"/>
      <c r="AA19" s="67"/>
      <c r="AB19" s="67"/>
      <c r="AC19" s="67"/>
      <c r="AD19" s="67"/>
      <c r="AE19" s="67"/>
      <c r="AF19" s="67"/>
      <c r="AG19" s="67"/>
      <c r="AH19" s="72"/>
      <c r="AI19" s="20"/>
    </row>
    <row r="20" spans="1:35" s="22" customFormat="1" ht="63" customHeight="1" x14ac:dyDescent="0.25">
      <c r="A20" s="383"/>
      <c r="B20" s="427"/>
      <c r="C20" s="73"/>
      <c r="D20" s="74"/>
      <c r="E20" s="74"/>
      <c r="F20" s="74"/>
      <c r="G20" s="74"/>
      <c r="H20" s="74"/>
      <c r="I20" s="74"/>
      <c r="J20" s="67"/>
      <c r="K20" s="211"/>
      <c r="L20" s="67"/>
      <c r="M20" s="282"/>
      <c r="N20" s="67"/>
      <c r="O20" s="310"/>
      <c r="P20" s="67"/>
      <c r="Q20" s="347"/>
      <c r="R20" s="67"/>
      <c r="S20" s="67"/>
      <c r="T20" s="67"/>
      <c r="U20" s="67"/>
      <c r="V20" s="67"/>
      <c r="W20" s="67"/>
      <c r="X20" s="67"/>
      <c r="Y20" s="67"/>
      <c r="Z20" s="67"/>
      <c r="AA20" s="67"/>
      <c r="AB20" s="67"/>
      <c r="AC20" s="67"/>
      <c r="AD20" s="67"/>
      <c r="AE20" s="67"/>
      <c r="AF20" s="67"/>
      <c r="AG20" s="67"/>
      <c r="AH20" s="75"/>
      <c r="AI20" s="20"/>
    </row>
    <row r="21" spans="1:35" s="235" customFormat="1" ht="92.25" customHeight="1" x14ac:dyDescent="0.25">
      <c r="A21" s="381"/>
      <c r="B21" s="426"/>
      <c r="C21" s="230"/>
      <c r="D21" s="231"/>
      <c r="E21" s="231"/>
      <c r="F21" s="231"/>
      <c r="G21" s="231"/>
      <c r="H21" s="231"/>
      <c r="I21" s="231"/>
      <c r="J21" s="232"/>
      <c r="K21" s="232"/>
      <c r="L21" s="232"/>
      <c r="M21" s="280"/>
      <c r="N21" s="232"/>
      <c r="O21" s="258"/>
      <c r="P21" s="232"/>
      <c r="Q21" s="345"/>
      <c r="R21" s="232"/>
      <c r="S21" s="232"/>
      <c r="T21" s="232"/>
      <c r="U21" s="232"/>
      <c r="V21" s="232"/>
      <c r="W21" s="232"/>
      <c r="X21" s="232"/>
      <c r="Y21" s="232"/>
      <c r="Z21" s="232"/>
      <c r="AA21" s="232"/>
      <c r="AB21" s="232"/>
      <c r="AC21" s="232"/>
      <c r="AD21" s="232"/>
      <c r="AE21" s="232"/>
      <c r="AF21" s="232"/>
      <c r="AG21" s="232"/>
      <c r="AH21" s="233"/>
      <c r="AI21" s="234"/>
    </row>
    <row r="22" spans="1:35" s="22" customFormat="1" ht="105.75" customHeight="1" x14ac:dyDescent="0.25">
      <c r="A22" s="383"/>
      <c r="B22" s="427"/>
      <c r="C22" s="73"/>
      <c r="D22" s="74"/>
      <c r="E22" s="74"/>
      <c r="F22" s="74"/>
      <c r="G22" s="74"/>
      <c r="H22" s="74"/>
      <c r="I22" s="74"/>
      <c r="J22" s="67"/>
      <c r="K22" s="211"/>
      <c r="L22" s="67"/>
      <c r="M22" s="282"/>
      <c r="N22" s="67"/>
      <c r="O22" s="310"/>
      <c r="P22" s="67"/>
      <c r="Q22" s="347"/>
      <c r="R22" s="67"/>
      <c r="S22" s="67"/>
      <c r="T22" s="67"/>
      <c r="U22" s="67"/>
      <c r="V22" s="67"/>
      <c r="W22" s="67"/>
      <c r="X22" s="67"/>
      <c r="Y22" s="67"/>
      <c r="Z22" s="67"/>
      <c r="AA22" s="67"/>
      <c r="AB22" s="67"/>
      <c r="AC22" s="67"/>
      <c r="AD22" s="67"/>
      <c r="AE22" s="67"/>
      <c r="AF22" s="67"/>
      <c r="AG22" s="67"/>
      <c r="AH22" s="75"/>
      <c r="AI22" s="20"/>
    </row>
    <row r="23" spans="1:35" s="263" customFormat="1" ht="96" customHeight="1" x14ac:dyDescent="0.25">
      <c r="A23" s="381"/>
      <c r="B23" s="426"/>
      <c r="C23" s="230"/>
      <c r="D23" s="231"/>
      <c r="E23" s="231"/>
      <c r="F23" s="231"/>
      <c r="G23" s="231"/>
      <c r="H23" s="231"/>
      <c r="I23" s="231"/>
      <c r="J23" s="232"/>
      <c r="K23" s="232"/>
      <c r="L23" s="232"/>
      <c r="M23" s="280"/>
      <c r="N23" s="232"/>
      <c r="O23" s="258"/>
      <c r="P23" s="232"/>
      <c r="Q23" s="345"/>
      <c r="R23" s="232"/>
      <c r="S23" s="232"/>
      <c r="T23" s="232"/>
      <c r="U23" s="232"/>
      <c r="V23" s="232"/>
      <c r="W23" s="232"/>
      <c r="X23" s="232"/>
      <c r="Y23" s="232"/>
      <c r="Z23" s="232"/>
      <c r="AA23" s="232"/>
      <c r="AB23" s="232"/>
      <c r="AC23" s="232"/>
      <c r="AD23" s="232"/>
      <c r="AE23" s="232"/>
      <c r="AF23" s="232"/>
      <c r="AG23" s="232"/>
      <c r="AH23" s="233"/>
      <c r="AI23" s="262"/>
    </row>
    <row r="24" spans="1:35" s="18" customFormat="1" ht="107.25" customHeight="1" x14ac:dyDescent="0.25">
      <c r="A24" s="383"/>
      <c r="B24" s="427"/>
      <c r="C24" s="73"/>
      <c r="D24" s="74"/>
      <c r="E24" s="74"/>
      <c r="F24" s="74"/>
      <c r="G24" s="74"/>
      <c r="H24" s="74"/>
      <c r="I24" s="74"/>
      <c r="J24" s="67"/>
      <c r="K24" s="211"/>
      <c r="L24" s="67"/>
      <c r="M24" s="282"/>
      <c r="N24" s="67"/>
      <c r="O24" s="310"/>
      <c r="P24" s="67"/>
      <c r="Q24" s="347"/>
      <c r="R24" s="67"/>
      <c r="S24" s="67"/>
      <c r="T24" s="67"/>
      <c r="U24" s="67"/>
      <c r="V24" s="67"/>
      <c r="W24" s="67"/>
      <c r="X24" s="67"/>
      <c r="Y24" s="67"/>
      <c r="Z24" s="67"/>
      <c r="AA24" s="67"/>
      <c r="AB24" s="67"/>
      <c r="AC24" s="67"/>
      <c r="AD24" s="67"/>
      <c r="AE24" s="67"/>
      <c r="AF24" s="67"/>
      <c r="AG24" s="67"/>
      <c r="AH24" s="75"/>
      <c r="AI24" s="19"/>
    </row>
    <row r="25" spans="1:35" s="261" customFormat="1" ht="60.75" customHeight="1" x14ac:dyDescent="0.25">
      <c r="A25" s="381"/>
      <c r="B25" s="426"/>
      <c r="C25" s="256"/>
      <c r="D25" s="257"/>
      <c r="E25" s="257"/>
      <c r="F25" s="257"/>
      <c r="G25" s="257"/>
      <c r="H25" s="257"/>
      <c r="I25" s="257"/>
      <c r="J25" s="258"/>
      <c r="K25" s="258"/>
      <c r="L25" s="258"/>
      <c r="M25" s="280"/>
      <c r="N25" s="258"/>
      <c r="O25" s="258"/>
      <c r="P25" s="258"/>
      <c r="Q25" s="345"/>
      <c r="R25" s="258"/>
      <c r="S25" s="258"/>
      <c r="T25" s="258"/>
      <c r="U25" s="258"/>
      <c r="V25" s="258"/>
      <c r="W25" s="258"/>
      <c r="X25" s="258"/>
      <c r="Y25" s="258"/>
      <c r="Z25" s="258"/>
      <c r="AA25" s="258"/>
      <c r="AB25" s="258"/>
      <c r="AC25" s="258"/>
      <c r="AD25" s="258"/>
      <c r="AE25" s="258"/>
      <c r="AF25" s="258"/>
      <c r="AG25" s="258"/>
      <c r="AH25" s="259"/>
      <c r="AI25" s="260"/>
    </row>
    <row r="26" spans="1:35" s="18" customFormat="1" ht="58.5" customHeight="1" x14ac:dyDescent="0.25">
      <c r="A26" s="383"/>
      <c r="B26" s="427"/>
      <c r="C26" s="73"/>
      <c r="D26" s="74"/>
      <c r="E26" s="74"/>
      <c r="F26" s="74"/>
      <c r="G26" s="74"/>
      <c r="H26" s="74"/>
      <c r="I26" s="74"/>
      <c r="J26" s="67"/>
      <c r="K26" s="211"/>
      <c r="L26" s="67"/>
      <c r="M26" s="282"/>
      <c r="N26" s="67"/>
      <c r="O26" s="310"/>
      <c r="P26" s="67"/>
      <c r="Q26" s="347"/>
      <c r="R26" s="67"/>
      <c r="S26" s="67"/>
      <c r="T26" s="67"/>
      <c r="U26" s="67"/>
      <c r="V26" s="67"/>
      <c r="W26" s="67"/>
      <c r="X26" s="67"/>
      <c r="Y26" s="67"/>
      <c r="Z26" s="67"/>
      <c r="AA26" s="67"/>
      <c r="AB26" s="67"/>
      <c r="AC26" s="67"/>
      <c r="AD26" s="67"/>
      <c r="AE26" s="67"/>
      <c r="AF26" s="67"/>
      <c r="AG26" s="67"/>
      <c r="AH26" s="75"/>
      <c r="AI26" s="19"/>
    </row>
    <row r="27" spans="1:35" s="22" customFormat="1" ht="18.75" customHeight="1" x14ac:dyDescent="0.25">
      <c r="A27" s="132"/>
      <c r="B27" s="443"/>
      <c r="C27" s="444"/>
      <c r="D27" s="444"/>
      <c r="E27" s="444"/>
      <c r="F27" s="444"/>
      <c r="G27" s="444"/>
      <c r="H27" s="444"/>
      <c r="I27" s="444"/>
      <c r="J27" s="444"/>
      <c r="K27" s="444"/>
      <c r="L27" s="444"/>
      <c r="M27" s="444"/>
      <c r="N27" s="444"/>
      <c r="O27" s="444"/>
      <c r="P27" s="444"/>
      <c r="Q27" s="444"/>
      <c r="R27" s="444"/>
      <c r="S27" s="444"/>
      <c r="T27" s="444"/>
      <c r="U27" s="444"/>
      <c r="V27" s="444"/>
      <c r="W27" s="444"/>
      <c r="X27" s="444"/>
      <c r="Y27" s="444"/>
      <c r="Z27" s="444"/>
      <c r="AA27" s="444"/>
      <c r="AB27" s="444"/>
      <c r="AC27" s="444"/>
      <c r="AD27" s="444"/>
      <c r="AE27" s="444"/>
      <c r="AF27" s="444"/>
      <c r="AG27" s="445"/>
      <c r="AH27" s="75"/>
    </row>
    <row r="28" spans="1:35" s="255" customFormat="1" ht="63.75" customHeight="1" x14ac:dyDescent="0.25">
      <c r="A28" s="381"/>
      <c r="B28" s="426"/>
      <c r="C28" s="250"/>
      <c r="D28" s="251"/>
      <c r="E28" s="251"/>
      <c r="F28" s="251"/>
      <c r="G28" s="251"/>
      <c r="H28" s="251"/>
      <c r="I28" s="251"/>
      <c r="J28" s="252"/>
      <c r="K28" s="252"/>
      <c r="L28" s="252"/>
      <c r="M28" s="280"/>
      <c r="N28" s="252"/>
      <c r="O28" s="258"/>
      <c r="P28" s="252"/>
      <c r="Q28" s="345"/>
      <c r="R28" s="252"/>
      <c r="S28" s="252"/>
      <c r="T28" s="252"/>
      <c r="U28" s="252"/>
      <c r="V28" s="252"/>
      <c r="W28" s="252"/>
      <c r="X28" s="252"/>
      <c r="Y28" s="252"/>
      <c r="Z28" s="252"/>
      <c r="AA28" s="252"/>
      <c r="AB28" s="252"/>
      <c r="AC28" s="252"/>
      <c r="AD28" s="252"/>
      <c r="AE28" s="252"/>
      <c r="AF28" s="252"/>
      <c r="AG28" s="252"/>
      <c r="AH28" s="253"/>
      <c r="AI28" s="254"/>
    </row>
    <row r="29" spans="1:35" s="18" customFormat="1" ht="61.5" customHeight="1" x14ac:dyDescent="0.25">
      <c r="A29" s="383"/>
      <c r="B29" s="427"/>
      <c r="C29" s="73"/>
      <c r="D29" s="74"/>
      <c r="E29" s="74"/>
      <c r="F29" s="74"/>
      <c r="G29" s="74"/>
      <c r="H29" s="74"/>
      <c r="I29" s="74"/>
      <c r="J29" s="67"/>
      <c r="K29" s="211"/>
      <c r="L29" s="67"/>
      <c r="M29" s="282"/>
      <c r="N29" s="67"/>
      <c r="O29" s="310"/>
      <c r="P29" s="67"/>
      <c r="Q29" s="347"/>
      <c r="R29" s="67"/>
      <c r="S29" s="67"/>
      <c r="T29" s="67"/>
      <c r="U29" s="67"/>
      <c r="V29" s="67"/>
      <c r="W29" s="67"/>
      <c r="X29" s="67"/>
      <c r="Y29" s="67"/>
      <c r="Z29" s="67"/>
      <c r="AA29" s="67"/>
      <c r="AB29" s="67"/>
      <c r="AC29" s="67"/>
      <c r="AD29" s="67"/>
      <c r="AE29" s="67"/>
      <c r="AF29" s="67"/>
      <c r="AG29" s="67"/>
      <c r="AH29" s="75"/>
      <c r="AI29" s="19"/>
    </row>
    <row r="30" spans="1:35" s="241" customFormat="1" ht="67.5" customHeight="1" x14ac:dyDescent="0.25">
      <c r="A30" s="381"/>
      <c r="B30" s="426"/>
      <c r="C30" s="236"/>
      <c r="D30" s="237"/>
      <c r="E30" s="237"/>
      <c r="F30" s="237"/>
      <c r="G30" s="237"/>
      <c r="H30" s="237"/>
      <c r="I30" s="237"/>
      <c r="J30" s="238"/>
      <c r="K30" s="238"/>
      <c r="L30" s="238"/>
      <c r="M30" s="280"/>
      <c r="N30" s="238"/>
      <c r="O30" s="258"/>
      <c r="P30" s="238"/>
      <c r="Q30" s="345"/>
      <c r="R30" s="238"/>
      <c r="S30" s="238"/>
      <c r="T30" s="238"/>
      <c r="U30" s="238"/>
      <c r="V30" s="238"/>
      <c r="W30" s="238"/>
      <c r="X30" s="238"/>
      <c r="Y30" s="238"/>
      <c r="Z30" s="238"/>
      <c r="AA30" s="238"/>
      <c r="AB30" s="238"/>
      <c r="AC30" s="238"/>
      <c r="AD30" s="238"/>
      <c r="AE30" s="238"/>
      <c r="AF30" s="238"/>
      <c r="AG30" s="238"/>
      <c r="AH30" s="239"/>
      <c r="AI30" s="240"/>
    </row>
    <row r="31" spans="1:35" s="18" customFormat="1" ht="43.5" customHeight="1" x14ac:dyDescent="0.25">
      <c r="A31" s="383"/>
      <c r="B31" s="427"/>
      <c r="C31" s="73"/>
      <c r="D31" s="74"/>
      <c r="E31" s="74"/>
      <c r="F31" s="74"/>
      <c r="G31" s="74"/>
      <c r="H31" s="74"/>
      <c r="I31" s="74"/>
      <c r="J31" s="67"/>
      <c r="K31" s="211"/>
      <c r="L31" s="67"/>
      <c r="M31" s="282"/>
      <c r="N31" s="67"/>
      <c r="O31" s="310"/>
      <c r="P31" s="67"/>
      <c r="Q31" s="347"/>
      <c r="R31" s="67"/>
      <c r="S31" s="67"/>
      <c r="T31" s="67"/>
      <c r="U31" s="67"/>
      <c r="V31" s="67"/>
      <c r="W31" s="67"/>
      <c r="X31" s="67"/>
      <c r="Y31" s="67"/>
      <c r="Z31" s="67"/>
      <c r="AA31" s="67"/>
      <c r="AB31" s="67"/>
      <c r="AC31" s="67"/>
      <c r="AD31" s="67"/>
      <c r="AE31" s="67"/>
      <c r="AF31" s="67"/>
      <c r="AG31" s="67"/>
      <c r="AH31" s="75"/>
      <c r="AI31" s="19"/>
    </row>
    <row r="32" spans="1:35" s="267" customFormat="1" ht="63" customHeight="1" x14ac:dyDescent="0.25">
      <c r="A32" s="381"/>
      <c r="B32" s="426"/>
      <c r="C32" s="242"/>
      <c r="D32" s="243"/>
      <c r="E32" s="243"/>
      <c r="F32" s="243"/>
      <c r="G32" s="243"/>
      <c r="H32" s="243"/>
      <c r="I32" s="243"/>
      <c r="J32" s="244"/>
      <c r="K32" s="244"/>
      <c r="L32" s="244"/>
      <c r="M32" s="280"/>
      <c r="N32" s="244"/>
      <c r="O32" s="258"/>
      <c r="P32" s="244"/>
      <c r="Q32" s="345"/>
      <c r="R32" s="244"/>
      <c r="S32" s="244"/>
      <c r="T32" s="244"/>
      <c r="U32" s="244"/>
      <c r="V32" s="244"/>
      <c r="W32" s="244"/>
      <c r="X32" s="244"/>
      <c r="Y32" s="244"/>
      <c r="Z32" s="244"/>
      <c r="AA32" s="244"/>
      <c r="AB32" s="244"/>
      <c r="AC32" s="244"/>
      <c r="AD32" s="244"/>
      <c r="AE32" s="244"/>
      <c r="AF32" s="244"/>
      <c r="AG32" s="244"/>
      <c r="AH32" s="245"/>
      <c r="AI32" s="266"/>
    </row>
    <row r="33" spans="1:35" s="22" customFormat="1" ht="48" customHeight="1" x14ac:dyDescent="0.25">
      <c r="A33" s="383"/>
      <c r="B33" s="427"/>
      <c r="C33" s="73"/>
      <c r="D33" s="74"/>
      <c r="E33" s="74"/>
      <c r="F33" s="74"/>
      <c r="G33" s="74"/>
      <c r="H33" s="74"/>
      <c r="I33" s="74"/>
      <c r="J33" s="67"/>
      <c r="K33" s="211"/>
      <c r="L33" s="67"/>
      <c r="M33" s="282"/>
      <c r="N33" s="67"/>
      <c r="O33" s="310"/>
      <c r="P33" s="67"/>
      <c r="Q33" s="347"/>
      <c r="R33" s="67"/>
      <c r="S33" s="67"/>
      <c r="T33" s="67"/>
      <c r="U33" s="67"/>
      <c r="V33" s="67"/>
      <c r="W33" s="67"/>
      <c r="X33" s="67"/>
      <c r="Y33" s="67"/>
      <c r="Z33" s="67"/>
      <c r="AA33" s="67"/>
      <c r="AB33" s="67"/>
      <c r="AC33" s="67"/>
      <c r="AD33" s="67"/>
      <c r="AE33" s="67"/>
      <c r="AF33" s="67"/>
      <c r="AG33" s="67"/>
      <c r="AH33" s="75"/>
      <c r="AI33" s="20"/>
    </row>
    <row r="34" spans="1:35" s="255" customFormat="1" ht="88.5" customHeight="1" x14ac:dyDescent="0.25">
      <c r="A34" s="381"/>
      <c r="B34" s="426"/>
      <c r="C34" s="250"/>
      <c r="D34" s="251"/>
      <c r="E34" s="251"/>
      <c r="F34" s="251"/>
      <c r="G34" s="251"/>
      <c r="H34" s="251"/>
      <c r="I34" s="251"/>
      <c r="J34" s="252"/>
      <c r="K34" s="252"/>
      <c r="L34" s="252"/>
      <c r="M34" s="280"/>
      <c r="N34" s="252"/>
      <c r="O34" s="258"/>
      <c r="P34" s="252"/>
      <c r="Q34" s="345"/>
      <c r="R34" s="252"/>
      <c r="S34" s="252"/>
      <c r="T34" s="252"/>
      <c r="U34" s="252"/>
      <c r="V34" s="252"/>
      <c r="W34" s="252"/>
      <c r="X34" s="252"/>
      <c r="Y34" s="252"/>
      <c r="Z34" s="252"/>
      <c r="AA34" s="252"/>
      <c r="AB34" s="252"/>
      <c r="AC34" s="252"/>
      <c r="AD34" s="252"/>
      <c r="AE34" s="252"/>
      <c r="AF34" s="252"/>
      <c r="AG34" s="252"/>
      <c r="AH34" s="253"/>
      <c r="AI34" s="254"/>
    </row>
    <row r="35" spans="1:35" s="18" customFormat="1" ht="119.25" customHeight="1" x14ac:dyDescent="0.25">
      <c r="A35" s="383"/>
      <c r="B35" s="427"/>
      <c r="C35" s="73"/>
      <c r="D35" s="74"/>
      <c r="E35" s="74"/>
      <c r="F35" s="74"/>
      <c r="G35" s="74"/>
      <c r="H35" s="74"/>
      <c r="I35" s="74"/>
      <c r="J35" s="67"/>
      <c r="K35" s="211"/>
      <c r="L35" s="67"/>
      <c r="M35" s="282"/>
      <c r="N35" s="67"/>
      <c r="O35" s="310"/>
      <c r="P35" s="67"/>
      <c r="Q35" s="347"/>
      <c r="R35" s="67"/>
      <c r="S35" s="67"/>
      <c r="T35" s="67"/>
      <c r="U35" s="67"/>
      <c r="V35" s="67"/>
      <c r="W35" s="67"/>
      <c r="X35" s="67"/>
      <c r="Y35" s="67"/>
      <c r="Z35" s="67"/>
      <c r="AA35" s="67"/>
      <c r="AB35" s="67"/>
      <c r="AC35" s="67"/>
      <c r="AD35" s="67"/>
      <c r="AE35" s="67"/>
      <c r="AF35" s="67"/>
      <c r="AG35" s="67"/>
      <c r="AH35" s="75"/>
      <c r="AI35" s="19"/>
    </row>
    <row r="36" spans="1:35" s="22" customFormat="1" ht="18.75" customHeight="1" x14ac:dyDescent="0.25">
      <c r="A36" s="132"/>
      <c r="B36" s="443"/>
      <c r="C36" s="444"/>
      <c r="D36" s="444"/>
      <c r="E36" s="444"/>
      <c r="F36" s="444"/>
      <c r="G36" s="444"/>
      <c r="H36" s="444"/>
      <c r="I36" s="444"/>
      <c r="J36" s="444"/>
      <c r="K36" s="444"/>
      <c r="L36" s="444"/>
      <c r="M36" s="444"/>
      <c r="N36" s="444"/>
      <c r="O36" s="444"/>
      <c r="P36" s="444"/>
      <c r="Q36" s="444"/>
      <c r="R36" s="444"/>
      <c r="S36" s="444"/>
      <c r="T36" s="444"/>
      <c r="U36" s="444"/>
      <c r="V36" s="444"/>
      <c r="W36" s="444"/>
      <c r="X36" s="444"/>
      <c r="Y36" s="444"/>
      <c r="Z36" s="444"/>
      <c r="AA36" s="444"/>
      <c r="AB36" s="444"/>
      <c r="AC36" s="444"/>
      <c r="AD36" s="444"/>
      <c r="AE36" s="444"/>
      <c r="AF36" s="444"/>
      <c r="AG36" s="445"/>
      <c r="AH36" s="75"/>
    </row>
    <row r="37" spans="1:35" s="265" customFormat="1" ht="82.5" customHeight="1" x14ac:dyDescent="0.25">
      <c r="A37" s="381"/>
      <c r="B37" s="426"/>
      <c r="C37" s="246"/>
      <c r="D37" s="247"/>
      <c r="E37" s="247"/>
      <c r="F37" s="247"/>
      <c r="G37" s="247"/>
      <c r="H37" s="247"/>
      <c r="I37" s="247"/>
      <c r="J37" s="248"/>
      <c r="K37" s="248"/>
      <c r="L37" s="248"/>
      <c r="M37" s="280"/>
      <c r="N37" s="248"/>
      <c r="O37" s="258"/>
      <c r="P37" s="248"/>
      <c r="Q37" s="345"/>
      <c r="R37" s="248"/>
      <c r="S37" s="248"/>
      <c r="T37" s="248"/>
      <c r="U37" s="248"/>
      <c r="V37" s="248"/>
      <c r="W37" s="248"/>
      <c r="X37" s="248"/>
      <c r="Y37" s="248"/>
      <c r="Z37" s="248"/>
      <c r="AA37" s="248"/>
      <c r="AB37" s="248"/>
      <c r="AC37" s="248"/>
      <c r="AD37" s="248"/>
      <c r="AE37" s="248"/>
      <c r="AF37" s="248"/>
      <c r="AG37" s="248"/>
      <c r="AH37" s="249"/>
      <c r="AI37" s="264"/>
    </row>
    <row r="38" spans="1:35" s="22" customFormat="1" ht="63.75" customHeight="1" x14ac:dyDescent="0.25">
      <c r="A38" s="383"/>
      <c r="B38" s="427"/>
      <c r="C38" s="73"/>
      <c r="D38" s="74"/>
      <c r="E38" s="74"/>
      <c r="F38" s="74"/>
      <c r="G38" s="74"/>
      <c r="H38" s="74"/>
      <c r="I38" s="74"/>
      <c r="J38" s="67"/>
      <c r="K38" s="211"/>
      <c r="L38" s="67"/>
      <c r="M38" s="282"/>
      <c r="N38" s="67"/>
      <c r="O38" s="310"/>
      <c r="P38" s="67"/>
      <c r="Q38" s="347"/>
      <c r="R38" s="67"/>
      <c r="S38" s="67"/>
      <c r="T38" s="67"/>
      <c r="U38" s="67"/>
      <c r="V38" s="67"/>
      <c r="W38" s="67"/>
      <c r="X38" s="67"/>
      <c r="Y38" s="67"/>
      <c r="Z38" s="67"/>
      <c r="AA38" s="67"/>
      <c r="AB38" s="67"/>
      <c r="AC38" s="67"/>
      <c r="AD38" s="67"/>
      <c r="AE38" s="67"/>
      <c r="AF38" s="67"/>
      <c r="AG38" s="67"/>
      <c r="AH38" s="75"/>
      <c r="AI38" s="20"/>
    </row>
  </sheetData>
  <customSheetViews>
    <customSheetView guid="{60A1F930-4BEC-460A-8E14-01E47F6DD055}" scale="80">
      <pane xSplit="6" ySplit="7" topLeftCell="G8" activePane="bottomRight" state="frozen"/>
      <selection pane="bottomRight" activeCell="B16" sqref="B16:B17"/>
      <pageMargins left="0.7" right="0.7" top="0.75" bottom="0.75" header="0.3" footer="0.3"/>
      <pageSetup paperSize="9" orientation="portrait" r:id="rId1"/>
    </customSheetView>
    <customSheetView guid="{BBF6B43F-E0FC-43DF-B91C-674F6AB4B556}" scale="80">
      <pane xSplit="6" ySplit="7" topLeftCell="G8" activePane="bottomRight" state="frozen"/>
      <selection pane="bottomRight" activeCell="I9" sqref="I9"/>
      <pageMargins left="0.7" right="0.7" top="0.75" bottom="0.75" header="0.3" footer="0.3"/>
      <pageSetup paperSize="9" orientation="portrait" r:id="rId2"/>
    </customSheetView>
    <customSheetView guid="{30B635D9-57DB-47D5-8A0F-4B30DD769960}" scale="80">
      <pane xSplit="6" ySplit="7" topLeftCell="G8" activePane="bottomRight" state="frozen"/>
      <selection pane="bottomRight" activeCell="I9" sqref="I9"/>
      <pageMargins left="0.7" right="0.7" top="0.75" bottom="0.75" header="0.3" footer="0.3"/>
      <pageSetup paperSize="9" orientation="portrait" r:id="rId3"/>
    </customSheetView>
    <customSheetView guid="{DAEDC989-02E7-4319-8354-59410ACF3F1F}" scale="80">
      <pane xSplit="6" ySplit="7" topLeftCell="G8" activePane="bottomRight" state="frozen"/>
      <selection pane="bottomRight" activeCell="B16" sqref="B16:B17"/>
      <pageMargins left="0.7" right="0.7" top="0.75" bottom="0.75" header="0.3" footer="0.3"/>
      <pageSetup paperSize="9" orientation="portrait" r:id="rId4"/>
    </customSheetView>
    <customSheetView guid="{21E1D423-7B38-4272-8354-09B4DB62C9EB}" scale="80">
      <pane xSplit="6" ySplit="7" topLeftCell="G8" activePane="bottomRight" state="frozen"/>
      <selection pane="bottomRight" activeCell="B16" sqref="B16:B17"/>
      <pageMargins left="0.7" right="0.7" top="0.75" bottom="0.75" header="0.3" footer="0.3"/>
      <pageSetup paperSize="9" orientation="portrait" r:id="rId5"/>
    </customSheetView>
    <customSheetView guid="{EA46B61D-849C-4795-A4FF-F8F1740022EB}" scale="80">
      <pane xSplit="6" ySplit="7" topLeftCell="G33" activePane="bottomRight" state="frozen"/>
      <selection pane="bottomRight" activeCell="F35" sqref="F35"/>
      <pageMargins left="0.7" right="0.7" top="0.75" bottom="0.75" header="0.3" footer="0.3"/>
      <pageSetup paperSize="9" orientation="portrait" r:id="rId6"/>
    </customSheetView>
    <customSheetView guid="{A0E2FBF6-E560-4343-8BE6-217DC798135B}" scale="80">
      <pane xSplit="6" ySplit="7" topLeftCell="G8" activePane="bottomRight" state="frozen"/>
      <selection pane="bottomRight" activeCell="K40" sqref="K40"/>
      <pageMargins left="0.7" right="0.7" top="0.75" bottom="0.75" header="0.3" footer="0.3"/>
      <pageSetup paperSize="9" orientation="portrait" r:id="rId7"/>
    </customSheetView>
    <customSheetView guid="{20A05A62-CBE8-4538-BBC3-2AD9D3B8FAC0}" scale="80">
      <pane xSplit="6" ySplit="7" topLeftCell="G8" activePane="bottomRight" state="frozen"/>
      <selection pane="bottomRight" activeCell="B16" sqref="B16:B17"/>
      <pageMargins left="0.7" right="0.7" top="0.75" bottom="0.75" header="0.3" footer="0.3"/>
      <pageSetup paperSize="9" orientation="portrait" r:id="rId8"/>
    </customSheetView>
    <customSheetView guid="{A4AF2100-C59D-4F60-9EAB-56D9103463F7}" scale="80">
      <pane xSplit="6" ySplit="7" topLeftCell="G33" activePane="bottomRight" state="frozen"/>
      <selection pane="bottomRight" activeCell="K40" sqref="K40"/>
      <pageMargins left="0.7" right="0.7" top="0.75" bottom="0.75" header="0.3" footer="0.3"/>
      <pageSetup paperSize="9" orientation="portrait" r:id="rId9"/>
    </customSheetView>
    <customSheetView guid="{AB9978E4-895D-4050-8F07-2484E22632D1}" scale="80">
      <pane xSplit="6" ySplit="7" topLeftCell="G8" activePane="bottomRight" state="frozen"/>
      <selection pane="bottomRight" activeCell="I9" sqref="I9"/>
      <pageMargins left="0.7" right="0.7" top="0.75" bottom="0.75" header="0.3" footer="0.3"/>
      <pageSetup paperSize="9" orientation="portrait" r:id="rId10"/>
    </customSheetView>
    <customSheetView guid="{519948E4-0B24-465F-9D9E-44BE50D1D647}" scale="70">
      <pane xSplit="6" ySplit="7" topLeftCell="G8" activePane="bottomRight" state="frozen"/>
      <selection pane="bottomRight" activeCell="D14" sqref="D14"/>
      <pageMargins left="0.7" right="0.7" top="0.75" bottom="0.75" header="0.3" footer="0.3"/>
      <pageSetup paperSize="9" orientation="portrait" r:id="rId11"/>
    </customSheetView>
    <customSheetView guid="{C7DC638A-7F60-46C9-A1FB-9ADEAE87F332}" scale="80">
      <pane xSplit="6" ySplit="7" topLeftCell="G8" activePane="bottomRight" state="frozen"/>
      <selection pane="bottomRight" activeCell="B16" sqref="B16:B17"/>
      <pageMargins left="0.7" right="0.7" top="0.75" bottom="0.75" header="0.3" footer="0.3"/>
      <pageSetup paperSize="9" orientation="portrait" r:id="rId12"/>
    </customSheetView>
    <customSheetView guid="{2A5A11D4-90C6-4A3E-8165-7D7BD634B22F}" scale="80">
      <pane xSplit="6" ySplit="7" topLeftCell="G8" activePane="bottomRight" state="frozen"/>
      <selection pane="bottomRight" activeCell="B16" sqref="B16:B17"/>
      <pageMargins left="0.7" right="0.7" top="0.75" bottom="0.75" header="0.3" footer="0.3"/>
      <pageSetup paperSize="9" orientation="portrait" r:id="rId13"/>
    </customSheetView>
    <customSheetView guid="{562453CE-35F5-40A3-AD14-6399D1197C99}" scale="80">
      <pane xSplit="6" ySplit="7" topLeftCell="G8" activePane="bottomRight" state="frozen"/>
      <selection pane="bottomRight" activeCell="B16" sqref="B16:B17"/>
      <pageMargins left="0.7" right="0.7" top="0.75" bottom="0.75" header="0.3" footer="0.3"/>
      <pageSetup paperSize="9" orientation="portrait" r:id="rId14"/>
    </customSheetView>
    <customSheetView guid="{B6B60ED6-A6CC-4DA7-A8CA-5E6DB52D5A87}" scale="80">
      <pane xSplit="6" ySplit="7" topLeftCell="G8" activePane="bottomRight" state="frozen"/>
      <selection pane="bottomRight" activeCell="I9" sqref="I9"/>
      <pageMargins left="0.7" right="0.7" top="0.75" bottom="0.75" header="0.3" footer="0.3"/>
      <pageSetup paperSize="9" orientation="portrait" r:id="rId15"/>
    </customSheetView>
    <customSheetView guid="{5DF2C78B-5EE4-439D-8D72-8D3A913B65F9}" scale="80">
      <pane xSplit="6" ySplit="7" topLeftCell="G8" activePane="bottomRight" state="frozen"/>
      <selection pane="bottomRight" activeCell="B16" sqref="B16:B17"/>
      <pageMargins left="0.7" right="0.7" top="0.75" bottom="0.75" header="0.3" footer="0.3"/>
      <pageSetup paperSize="9" orientation="portrait" r:id="rId16"/>
    </customSheetView>
    <customSheetView guid="{7C5A2A36-3D69-43D9-9018-A52C27EC78F9}" scale="80">
      <pane xSplit="6" ySplit="7" topLeftCell="G8" activePane="bottomRight" state="frozen"/>
      <selection pane="bottomRight" activeCell="B16" sqref="B16:B17"/>
      <pageMargins left="0.7" right="0.7" top="0.75" bottom="0.75" header="0.3" footer="0.3"/>
      <pageSetup paperSize="9" orientation="portrait" r:id="rId17"/>
    </customSheetView>
    <customSheetView guid="{C282AA4E-1BB5-4296-9AC6-844C0F88E5FC}" scale="80">
      <pane xSplit="6" ySplit="7" topLeftCell="G8" activePane="bottomRight" state="frozen"/>
      <selection pane="bottomRight" activeCell="B16" sqref="B16:B17"/>
      <pageMargins left="0.7" right="0.7" top="0.75" bottom="0.75" header="0.3" footer="0.3"/>
      <pageSetup paperSize="9" orientation="portrait" r:id="rId18"/>
    </customSheetView>
    <customSheetView guid="{996EC2F0-F6EC-4E63-A83E-34865157BD8D}" scale="80">
      <pane xSplit="6" ySplit="7" topLeftCell="G33" activePane="bottomRight" state="frozen"/>
      <selection pane="bottomRight" activeCell="K40" sqref="K40"/>
      <pageMargins left="0.7" right="0.7" top="0.75" bottom="0.75" header="0.3" footer="0.3"/>
      <pageSetup paperSize="9" orientation="portrait" r:id="rId19"/>
    </customSheetView>
    <customSheetView guid="{2940A182-D1A7-43C5-8D6E-965BED4371B0}" scale="80">
      <pane xSplit="6" ySplit="7" topLeftCell="G8" activePane="bottomRight" state="frozen"/>
      <selection pane="bottomRight" activeCell="B16" sqref="B16:B17"/>
      <pageMargins left="0.7" right="0.7" top="0.75" bottom="0.75" header="0.3" footer="0.3"/>
      <pageSetup paperSize="9" orientation="portrait" r:id="rId20"/>
    </customSheetView>
    <customSheetView guid="{AFADB96A-0516-43C1-9F1B-0604F3CAC04A}" scale="80">
      <pane xSplit="6" ySplit="7" topLeftCell="G8" activePane="bottomRight" state="frozen"/>
      <selection pane="bottomRight" activeCell="B16" sqref="B16:B17"/>
      <pageMargins left="0.7" right="0.7" top="0.75" bottom="0.75" header="0.3" footer="0.3"/>
      <pageSetup paperSize="9" orientation="portrait" r:id="rId21"/>
    </customSheetView>
    <customSheetView guid="{133BB3F8-8DD4-4AEF-8CD6-A5FB14681329}" scale="80" state="hidden">
      <pane xSplit="6" ySplit="7" topLeftCell="G8" activePane="bottomRight" state="frozen"/>
      <selection pane="bottomRight" activeCell="B12" sqref="A2:AH30"/>
      <pageMargins left="0.7" right="0.7" top="0.75" bottom="0.75" header="0.3" footer="0.3"/>
      <pageSetup paperSize="9" orientation="portrait" r:id="rId22"/>
    </customSheetView>
  </customSheetViews>
  <mergeCells count="50">
    <mergeCell ref="R4:S5"/>
    <mergeCell ref="T4:U5"/>
    <mergeCell ref="C2:S2"/>
    <mergeCell ref="C3:S3"/>
    <mergeCell ref="A4:A6"/>
    <mergeCell ref="B4:B6"/>
    <mergeCell ref="C4:C6"/>
    <mergeCell ref="D4:D5"/>
    <mergeCell ref="E4:E5"/>
    <mergeCell ref="F4:F5"/>
    <mergeCell ref="G4:G5"/>
    <mergeCell ref="H4:I5"/>
    <mergeCell ref="AH4:AH6"/>
    <mergeCell ref="A8:A11"/>
    <mergeCell ref="B8:B11"/>
    <mergeCell ref="B12:AG12"/>
    <mergeCell ref="A13:A15"/>
    <mergeCell ref="B13:B15"/>
    <mergeCell ref="V4:W5"/>
    <mergeCell ref="X4:Y5"/>
    <mergeCell ref="Z4:AA5"/>
    <mergeCell ref="AB4:AC5"/>
    <mergeCell ref="AD4:AE5"/>
    <mergeCell ref="AF4:AG5"/>
    <mergeCell ref="J4:K5"/>
    <mergeCell ref="L4:M5"/>
    <mergeCell ref="N4:O5"/>
    <mergeCell ref="P4:Q5"/>
    <mergeCell ref="A28:A29"/>
    <mergeCell ref="B28:B29"/>
    <mergeCell ref="A16:A17"/>
    <mergeCell ref="B16:B17"/>
    <mergeCell ref="A18:A20"/>
    <mergeCell ref="B18:B20"/>
    <mergeCell ref="A21:A22"/>
    <mergeCell ref="B21:B22"/>
    <mergeCell ref="A23:A24"/>
    <mergeCell ref="B23:B24"/>
    <mergeCell ref="A25:A26"/>
    <mergeCell ref="B25:B26"/>
    <mergeCell ref="B27:AG27"/>
    <mergeCell ref="B36:AG36"/>
    <mergeCell ref="A37:A38"/>
    <mergeCell ref="B37:B38"/>
    <mergeCell ref="A30:A31"/>
    <mergeCell ref="B30:B31"/>
    <mergeCell ref="A32:A33"/>
    <mergeCell ref="B32:B33"/>
    <mergeCell ref="A34:A35"/>
    <mergeCell ref="B34:B35"/>
  </mergeCells>
  <pageMargins left="0.7" right="0.7" top="0.75" bottom="0.75" header="0.3" footer="0.3"/>
  <pageSetup paperSize="9" orientation="portrait" r:id="rId2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28"/>
  <sheetViews>
    <sheetView zoomScale="80" zoomScaleNormal="80" workbookViewId="0">
      <pane xSplit="6" ySplit="7" topLeftCell="G8" activePane="bottomRight" state="frozen"/>
      <selection pane="topRight" activeCell="G1" sqref="G1"/>
      <selection pane="bottomLeft" activeCell="A8" sqref="A8"/>
      <selection pane="bottomRight" activeCell="B12" sqref="A2:AH30"/>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7.140625" style="8" customWidth="1"/>
    <col min="7" max="7" width="17.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ht="23.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6"/>
      <c r="AE1" s="6"/>
      <c r="AF1" s="6"/>
      <c r="AG1" s="3"/>
      <c r="AH1" s="7"/>
    </row>
    <row r="2" spans="1:35" ht="15.75" x14ac:dyDescent="0.25">
      <c r="A2" s="92"/>
      <c r="B2" s="92"/>
      <c r="C2" s="363"/>
      <c r="D2" s="363"/>
      <c r="E2" s="363"/>
      <c r="F2" s="363"/>
      <c r="G2" s="363"/>
      <c r="H2" s="363"/>
      <c r="I2" s="363"/>
      <c r="J2" s="363"/>
      <c r="K2" s="363"/>
      <c r="L2" s="363"/>
      <c r="M2" s="363"/>
      <c r="N2" s="363"/>
      <c r="O2" s="363"/>
      <c r="P2" s="363"/>
      <c r="Q2" s="363"/>
      <c r="R2" s="363"/>
      <c r="S2" s="363"/>
      <c r="T2" s="93"/>
      <c r="U2" s="93"/>
      <c r="V2" s="93"/>
      <c r="W2" s="93"/>
      <c r="X2" s="93"/>
      <c r="Y2" s="93"/>
      <c r="Z2" s="93"/>
      <c r="AA2" s="93"/>
      <c r="AB2" s="93"/>
      <c r="AC2" s="93"/>
      <c r="AD2" s="93"/>
      <c r="AE2" s="93"/>
      <c r="AF2" s="93"/>
      <c r="AG2" s="93"/>
      <c r="AH2" s="93"/>
    </row>
    <row r="3" spans="1:35" ht="36.75" customHeight="1" x14ac:dyDescent="0.25">
      <c r="A3" s="92"/>
      <c r="B3" s="92"/>
      <c r="C3" s="364"/>
      <c r="D3" s="364"/>
      <c r="E3" s="364"/>
      <c r="F3" s="364"/>
      <c r="G3" s="364"/>
      <c r="H3" s="364"/>
      <c r="I3" s="364"/>
      <c r="J3" s="364"/>
      <c r="K3" s="364"/>
      <c r="L3" s="364"/>
      <c r="M3" s="364"/>
      <c r="N3" s="364"/>
      <c r="O3" s="364"/>
      <c r="P3" s="364"/>
      <c r="Q3" s="364"/>
      <c r="R3" s="364"/>
      <c r="S3" s="364"/>
      <c r="T3" s="94"/>
      <c r="U3" s="94"/>
      <c r="V3" s="94"/>
      <c r="W3" s="94"/>
      <c r="X3" s="94"/>
      <c r="Y3" s="94"/>
      <c r="Z3" s="94"/>
      <c r="AA3" s="94"/>
      <c r="AB3" s="94"/>
      <c r="AC3" s="94"/>
      <c r="AD3" s="95"/>
      <c r="AE3" s="95"/>
      <c r="AF3" s="95"/>
      <c r="AG3" s="37"/>
      <c r="AH3" s="95"/>
    </row>
    <row r="4" spans="1:35" s="10" customFormat="1" ht="15" customHeight="1" x14ac:dyDescent="0.25">
      <c r="A4" s="365"/>
      <c r="B4" s="368"/>
      <c r="C4" s="368"/>
      <c r="D4" s="376"/>
      <c r="E4" s="376"/>
      <c r="F4" s="376"/>
      <c r="G4" s="376"/>
      <c r="H4" s="359"/>
      <c r="I4" s="360"/>
      <c r="J4" s="359"/>
      <c r="K4" s="360"/>
      <c r="L4" s="359"/>
      <c r="M4" s="360"/>
      <c r="N4" s="359"/>
      <c r="O4" s="360"/>
      <c r="P4" s="359"/>
      <c r="Q4" s="360"/>
      <c r="R4" s="359"/>
      <c r="S4" s="360"/>
      <c r="T4" s="359"/>
      <c r="U4" s="360"/>
      <c r="V4" s="359"/>
      <c r="W4" s="360"/>
      <c r="X4" s="359"/>
      <c r="Y4" s="360"/>
      <c r="Z4" s="359"/>
      <c r="AA4" s="360"/>
      <c r="AB4" s="359"/>
      <c r="AC4" s="360"/>
      <c r="AD4" s="359"/>
      <c r="AE4" s="360"/>
      <c r="AF4" s="359"/>
      <c r="AG4" s="360"/>
      <c r="AH4" s="378"/>
    </row>
    <row r="5" spans="1:35" s="10" customFormat="1" ht="39" customHeight="1" x14ac:dyDescent="0.25">
      <c r="A5" s="366"/>
      <c r="B5" s="369"/>
      <c r="C5" s="369"/>
      <c r="D5" s="377"/>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10" customFormat="1" ht="64.5" customHeight="1" x14ac:dyDescent="0.25">
      <c r="A6" s="367"/>
      <c r="B6" s="370"/>
      <c r="C6" s="370"/>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5" s="10" customFormat="1" ht="15.75" x14ac:dyDescent="0.2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row>
    <row r="8" spans="1:35" s="21" customFormat="1" ht="31.5" customHeight="1" x14ac:dyDescent="0.25">
      <c r="A8" s="430"/>
      <c r="B8" s="378"/>
      <c r="C8" s="57"/>
      <c r="D8" s="58"/>
      <c r="E8" s="58"/>
      <c r="F8" s="58"/>
      <c r="G8" s="58"/>
      <c r="H8" s="58"/>
      <c r="I8" s="58"/>
      <c r="J8" s="59"/>
      <c r="K8" s="59"/>
      <c r="L8" s="59"/>
      <c r="M8" s="59"/>
      <c r="N8" s="59"/>
      <c r="O8" s="59"/>
      <c r="P8" s="59"/>
      <c r="Q8" s="59"/>
      <c r="R8" s="59"/>
      <c r="S8" s="59"/>
      <c r="T8" s="59"/>
      <c r="U8" s="59"/>
      <c r="V8" s="59"/>
      <c r="W8" s="59"/>
      <c r="X8" s="59"/>
      <c r="Y8" s="59"/>
      <c r="Z8" s="59"/>
      <c r="AA8" s="59"/>
      <c r="AB8" s="59"/>
      <c r="AC8" s="59"/>
      <c r="AD8" s="59"/>
      <c r="AE8" s="59"/>
      <c r="AF8" s="59"/>
      <c r="AG8" s="59"/>
      <c r="AH8" s="60"/>
    </row>
    <row r="9" spans="1:35" s="22" customFormat="1" ht="38.25" customHeight="1" x14ac:dyDescent="0.25">
      <c r="A9" s="431"/>
      <c r="B9" s="379"/>
      <c r="C9" s="61"/>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4"/>
    </row>
    <row r="10" spans="1:35" s="26" customFormat="1" ht="18.75" customHeight="1" x14ac:dyDescent="0.25">
      <c r="A10" s="132"/>
      <c r="B10" s="443"/>
      <c r="C10" s="444"/>
      <c r="D10" s="444"/>
      <c r="E10" s="444"/>
      <c r="F10" s="444"/>
      <c r="G10" s="444"/>
      <c r="H10" s="444"/>
      <c r="I10" s="444"/>
      <c r="J10" s="444"/>
      <c r="K10" s="444"/>
      <c r="L10" s="444"/>
      <c r="M10" s="444"/>
      <c r="N10" s="444"/>
      <c r="O10" s="444"/>
      <c r="P10" s="444"/>
      <c r="Q10" s="444"/>
      <c r="R10" s="444"/>
      <c r="S10" s="444"/>
      <c r="T10" s="444"/>
      <c r="U10" s="444"/>
      <c r="V10" s="444"/>
      <c r="W10" s="444"/>
      <c r="X10" s="444"/>
      <c r="Y10" s="444"/>
      <c r="Z10" s="444"/>
      <c r="AA10" s="444"/>
      <c r="AB10" s="444"/>
      <c r="AC10" s="444"/>
      <c r="AD10" s="444"/>
      <c r="AE10" s="444"/>
      <c r="AF10" s="444"/>
      <c r="AG10" s="445"/>
      <c r="AH10" s="75"/>
    </row>
    <row r="11" spans="1:35" s="21" customFormat="1" ht="88.5" customHeight="1" x14ac:dyDescent="0.25">
      <c r="A11" s="430"/>
      <c r="B11" s="378"/>
      <c r="C11" s="57"/>
      <c r="D11" s="58"/>
      <c r="E11" s="58"/>
      <c r="F11" s="58"/>
      <c r="G11" s="58"/>
      <c r="H11" s="58"/>
      <c r="I11" s="58"/>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60"/>
      <c r="AI11" s="23"/>
    </row>
    <row r="12" spans="1:35" s="21" customFormat="1" ht="105.75" customHeight="1" x14ac:dyDescent="0.25">
      <c r="A12" s="432"/>
      <c r="B12" s="380"/>
      <c r="C12" s="61"/>
      <c r="D12" s="62"/>
      <c r="E12" s="62"/>
      <c r="F12" s="62"/>
      <c r="G12" s="62"/>
      <c r="H12" s="62"/>
      <c r="I12" s="62"/>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0"/>
      <c r="AI12" s="23"/>
    </row>
    <row r="13" spans="1:35" s="138" customFormat="1" ht="35.25" customHeight="1" x14ac:dyDescent="0.25">
      <c r="A13" s="488"/>
      <c r="B13" s="494"/>
      <c r="C13" s="108"/>
      <c r="D13" s="109"/>
      <c r="E13" s="109"/>
      <c r="F13" s="109"/>
      <c r="G13" s="109"/>
      <c r="H13" s="109"/>
      <c r="I13" s="109"/>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1"/>
      <c r="AI13" s="137"/>
    </row>
    <row r="14" spans="1:35" s="53" customFormat="1" ht="42" customHeight="1" x14ac:dyDescent="0.25">
      <c r="A14" s="489"/>
      <c r="B14" s="495"/>
      <c r="C14" s="112"/>
      <c r="D14" s="113"/>
      <c r="E14" s="113"/>
      <c r="F14" s="113"/>
      <c r="G14" s="113"/>
      <c r="H14" s="113"/>
      <c r="I14" s="113"/>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1"/>
      <c r="AI14" s="137"/>
    </row>
    <row r="15" spans="1:35" s="138" customFormat="1" ht="35.25" customHeight="1" x14ac:dyDescent="0.25">
      <c r="A15" s="496"/>
      <c r="B15" s="494"/>
      <c r="C15" s="108"/>
      <c r="D15" s="109"/>
      <c r="E15" s="109"/>
      <c r="F15" s="109"/>
      <c r="G15" s="109"/>
      <c r="H15" s="109"/>
      <c r="I15" s="109"/>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1"/>
      <c r="AI15" s="137"/>
    </row>
    <row r="16" spans="1:35" s="53" customFormat="1" ht="42" customHeight="1" x14ac:dyDescent="0.25">
      <c r="A16" s="497"/>
      <c r="B16" s="498"/>
      <c r="C16" s="112"/>
      <c r="D16" s="113"/>
      <c r="E16" s="113"/>
      <c r="F16" s="113"/>
      <c r="G16" s="113"/>
      <c r="H16" s="113"/>
      <c r="I16" s="113"/>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1"/>
      <c r="AI16" s="137"/>
    </row>
    <row r="17" spans="1:35" s="138" customFormat="1" ht="42.75" customHeight="1" x14ac:dyDescent="0.25">
      <c r="A17" s="488"/>
      <c r="B17" s="494"/>
      <c r="C17" s="108"/>
      <c r="D17" s="109"/>
      <c r="E17" s="109"/>
      <c r="F17" s="109"/>
      <c r="G17" s="109"/>
      <c r="H17" s="109"/>
      <c r="I17" s="109"/>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39"/>
      <c r="AI17" s="137"/>
    </row>
    <row r="18" spans="1:35" s="53" customFormat="1" ht="45.75" customHeight="1" x14ac:dyDescent="0.25">
      <c r="A18" s="489"/>
      <c r="B18" s="495"/>
      <c r="C18" s="112"/>
      <c r="D18" s="113"/>
      <c r="E18" s="113"/>
      <c r="F18" s="113"/>
      <c r="G18" s="113"/>
      <c r="H18" s="113"/>
      <c r="I18" s="113"/>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39"/>
      <c r="AI18" s="137"/>
    </row>
    <row r="19" spans="1:35" s="138" customFormat="1" ht="35.25" customHeight="1" x14ac:dyDescent="0.25">
      <c r="A19" s="488"/>
      <c r="B19" s="490"/>
      <c r="C19" s="108"/>
      <c r="D19" s="109"/>
      <c r="E19" s="109"/>
      <c r="F19" s="109"/>
      <c r="G19" s="109"/>
      <c r="H19" s="109"/>
      <c r="I19" s="109"/>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1"/>
      <c r="AI19" s="137"/>
    </row>
    <row r="20" spans="1:35" s="53" customFormat="1" ht="42" customHeight="1" x14ac:dyDescent="0.25">
      <c r="A20" s="489"/>
      <c r="B20" s="491"/>
      <c r="C20" s="112"/>
      <c r="D20" s="113"/>
      <c r="E20" s="113"/>
      <c r="F20" s="113"/>
      <c r="G20" s="113"/>
      <c r="H20" s="113"/>
      <c r="I20" s="113"/>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1"/>
      <c r="AI20" s="137"/>
    </row>
    <row r="21" spans="1:35" s="138" customFormat="1" ht="35.25" customHeight="1" x14ac:dyDescent="0.25">
      <c r="A21" s="488"/>
      <c r="B21" s="490"/>
      <c r="C21" s="108"/>
      <c r="D21" s="109"/>
      <c r="E21" s="109"/>
      <c r="F21" s="109"/>
      <c r="G21" s="109"/>
      <c r="H21" s="109"/>
      <c r="I21" s="109"/>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39"/>
      <c r="AI21" s="137"/>
    </row>
    <row r="22" spans="1:35" s="53" customFormat="1" ht="42" customHeight="1" x14ac:dyDescent="0.25">
      <c r="A22" s="489"/>
      <c r="B22" s="491"/>
      <c r="C22" s="112"/>
      <c r="D22" s="113"/>
      <c r="E22" s="113"/>
      <c r="F22" s="113"/>
      <c r="G22" s="113"/>
      <c r="H22" s="113"/>
      <c r="I22" s="113"/>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39"/>
      <c r="AI22" s="137"/>
    </row>
    <row r="23" spans="1:35" s="26" customFormat="1" ht="18.75" customHeight="1" x14ac:dyDescent="0.25">
      <c r="A23" s="132"/>
      <c r="B23" s="443"/>
      <c r="C23" s="444"/>
      <c r="D23" s="444"/>
      <c r="E23" s="444"/>
      <c r="F23" s="444"/>
      <c r="G23" s="444"/>
      <c r="H23" s="444"/>
      <c r="I23" s="444"/>
      <c r="J23" s="444"/>
      <c r="K23" s="444"/>
      <c r="L23" s="444"/>
      <c r="M23" s="444"/>
      <c r="N23" s="444"/>
      <c r="O23" s="444"/>
      <c r="P23" s="444"/>
      <c r="Q23" s="444"/>
      <c r="R23" s="444"/>
      <c r="S23" s="444"/>
      <c r="T23" s="444"/>
      <c r="U23" s="444"/>
      <c r="V23" s="444"/>
      <c r="W23" s="444"/>
      <c r="X23" s="444"/>
      <c r="Y23" s="444"/>
      <c r="Z23" s="444"/>
      <c r="AA23" s="444"/>
      <c r="AB23" s="444"/>
      <c r="AC23" s="444"/>
      <c r="AD23" s="444"/>
      <c r="AE23" s="444"/>
      <c r="AF23" s="444"/>
      <c r="AG23" s="445"/>
      <c r="AH23" s="75"/>
    </row>
    <row r="24" spans="1:35" s="21" customFormat="1" ht="82.5" customHeight="1" x14ac:dyDescent="0.25">
      <c r="A24" s="430"/>
      <c r="B24" s="492"/>
      <c r="C24" s="57"/>
      <c r="D24" s="58"/>
      <c r="E24" s="58"/>
      <c r="F24" s="58"/>
      <c r="G24" s="58"/>
      <c r="H24" s="58"/>
      <c r="I24" s="58"/>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60"/>
      <c r="AI24" s="20"/>
    </row>
    <row r="25" spans="1:35" s="22" customFormat="1" ht="73.5" customHeight="1" x14ac:dyDescent="0.25">
      <c r="A25" s="432"/>
      <c r="B25" s="493"/>
      <c r="C25" s="61"/>
      <c r="D25" s="62"/>
      <c r="E25" s="62"/>
      <c r="F25" s="62"/>
      <c r="G25" s="62"/>
      <c r="H25" s="62"/>
      <c r="I25" s="62"/>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4"/>
      <c r="AI25" s="20"/>
    </row>
    <row r="26" spans="1:35" s="131" customFormat="1" ht="82.5" customHeight="1" x14ac:dyDescent="0.25">
      <c r="A26" s="430"/>
      <c r="B26" s="378"/>
      <c r="C26" s="57"/>
      <c r="D26" s="58"/>
      <c r="E26" s="58"/>
      <c r="F26" s="58"/>
      <c r="G26" s="58"/>
      <c r="H26" s="58"/>
      <c r="I26" s="58"/>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60"/>
      <c r="AI26" s="19"/>
    </row>
    <row r="27" spans="1:35" s="18" customFormat="1" ht="73.5" customHeight="1" x14ac:dyDescent="0.25">
      <c r="A27" s="432"/>
      <c r="B27" s="380"/>
      <c r="C27" s="61"/>
      <c r="D27" s="62"/>
      <c r="E27" s="62"/>
      <c r="F27" s="62"/>
      <c r="G27" s="62"/>
      <c r="H27" s="62"/>
      <c r="I27" s="62"/>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4"/>
      <c r="AI27" s="19"/>
    </row>
    <row r="28" spans="1:35" s="10" customFormat="1" x14ac:dyDescent="0.25">
      <c r="C28" s="17"/>
    </row>
  </sheetData>
  <customSheetViews>
    <customSheetView guid="{60A1F930-4BEC-460A-8E14-01E47F6DD055}" scale="80">
      <pane xSplit="6" ySplit="7" topLeftCell="G8" activePane="bottomRight" state="frozen"/>
      <selection pane="bottomRight" activeCell="D12" sqref="D12"/>
      <pageMargins left="0.7" right="0.7" top="0.75" bottom="0.75" header="0.3" footer="0.3"/>
      <pageSetup paperSize="9" orientation="portrait" r:id="rId1"/>
    </customSheetView>
    <customSheetView guid="{BBF6B43F-E0FC-43DF-B91C-674F6AB4B556}" scale="80">
      <pane xSplit="6" ySplit="7" topLeftCell="G8" activePane="bottomRight" state="frozen"/>
      <selection pane="bottomRight" activeCell="D12" sqref="D12"/>
      <pageMargins left="0.7" right="0.7" top="0.75" bottom="0.75" header="0.3" footer="0.3"/>
      <pageSetup paperSize="9" orientation="portrait" r:id="rId2"/>
    </customSheetView>
    <customSheetView guid="{30B635D9-57DB-47D5-8A0F-4B30DD769960}" scale="80">
      <pane xSplit="6" ySplit="7" topLeftCell="G8" activePane="bottomRight" state="frozen"/>
      <selection pane="bottomRight" activeCell="D12" sqref="D12"/>
      <pageMargins left="0.7" right="0.7" top="0.75" bottom="0.75" header="0.3" footer="0.3"/>
      <pageSetup paperSize="9" orientation="portrait" r:id="rId3"/>
    </customSheetView>
    <customSheetView guid="{DAEDC989-02E7-4319-8354-59410ACF3F1F}" scale="80">
      <pane xSplit="6" ySplit="7" topLeftCell="G8" activePane="bottomRight" state="frozen"/>
      <selection pane="bottomRight" activeCell="D12" sqref="D12"/>
      <pageMargins left="0.7" right="0.7" top="0.75" bottom="0.75" header="0.3" footer="0.3"/>
      <pageSetup paperSize="9" orientation="portrait" r:id="rId4"/>
    </customSheetView>
    <customSheetView guid="{21E1D423-7B38-4272-8354-09B4DB62C9EB}" scale="80">
      <pane xSplit="6" ySplit="7" topLeftCell="G8" activePane="bottomRight" state="frozen"/>
      <selection pane="bottomRight" activeCell="D12" sqref="D12"/>
      <pageMargins left="0.7" right="0.7" top="0.75" bottom="0.75" header="0.3" footer="0.3"/>
      <pageSetup paperSize="9" orientation="portrait" r:id="rId5"/>
    </customSheetView>
    <customSheetView guid="{EA46B61D-849C-4795-A4FF-F8F1740022EB}" scale="80">
      <pane xSplit="6" ySplit="7" topLeftCell="G8" activePane="bottomRight" state="frozen"/>
      <selection pane="bottomRight" activeCell="D12" sqref="D12"/>
      <pageMargins left="0.7" right="0.7" top="0.75" bottom="0.75" header="0.3" footer="0.3"/>
      <pageSetup paperSize="9" orientation="portrait" r:id="rId6"/>
    </customSheetView>
    <customSheetView guid="{A0E2FBF6-E560-4343-8BE6-217DC798135B}" scale="80">
      <pane xSplit="6" ySplit="7" topLeftCell="G8" activePane="bottomRight" state="frozen"/>
      <selection pane="bottomRight" activeCell="D12" sqref="D12"/>
      <pageMargins left="0.7" right="0.7" top="0.75" bottom="0.75" header="0.3" footer="0.3"/>
      <pageSetup paperSize="9" orientation="portrait" r:id="rId7"/>
    </customSheetView>
    <customSheetView guid="{20A05A62-CBE8-4538-BBC3-2AD9D3B8FAC0}" scale="80">
      <pane xSplit="6" ySplit="7" topLeftCell="G8" activePane="bottomRight" state="frozen"/>
      <selection pane="bottomRight" activeCell="D12" sqref="D12"/>
      <pageMargins left="0.7" right="0.7" top="0.75" bottom="0.75" header="0.3" footer="0.3"/>
      <pageSetup paperSize="9" orientation="portrait" r:id="rId8"/>
    </customSheetView>
    <customSheetView guid="{A4AF2100-C59D-4F60-9EAB-56D9103463F7}" scale="80">
      <pane xSplit="6" ySplit="7" topLeftCell="G8" activePane="bottomRight" state="frozen"/>
      <selection pane="bottomRight" activeCell="D12" sqref="D12"/>
      <pageMargins left="0.7" right="0.7" top="0.75" bottom="0.75" header="0.3" footer="0.3"/>
      <pageSetup paperSize="9" orientation="portrait" r:id="rId9"/>
    </customSheetView>
    <customSheetView guid="{AB9978E4-895D-4050-8F07-2484E22632D1}" scale="80">
      <pane xSplit="6" ySplit="7" topLeftCell="G8" activePane="bottomRight" state="frozen"/>
      <selection pane="bottomRight" activeCell="D12" sqref="D12"/>
      <pageMargins left="0.7" right="0.7" top="0.75" bottom="0.75" header="0.3" footer="0.3"/>
      <pageSetup paperSize="9" orientation="portrait" r:id="rId10"/>
    </customSheetView>
    <customSheetView guid="{519948E4-0B24-465F-9D9E-44BE50D1D647}" scale="80">
      <pane xSplit="6" ySplit="7" topLeftCell="G8" activePane="bottomRight" state="frozen"/>
      <selection pane="bottomRight" activeCell="D12" sqref="D12"/>
      <pageMargins left="0.7" right="0.7" top="0.75" bottom="0.75" header="0.3" footer="0.3"/>
      <pageSetup paperSize="9" orientation="portrait" r:id="rId11"/>
    </customSheetView>
    <customSheetView guid="{C7DC638A-7F60-46C9-A1FB-9ADEAE87F332}" scale="80">
      <pane xSplit="6" ySplit="7" topLeftCell="G8" activePane="bottomRight" state="frozen"/>
      <selection pane="bottomRight" activeCell="D12" sqref="D12"/>
      <pageMargins left="0.7" right="0.7" top="0.75" bottom="0.75" header="0.3" footer="0.3"/>
      <pageSetup paperSize="9" orientation="portrait" r:id="rId12"/>
    </customSheetView>
    <customSheetView guid="{2A5A11D4-90C6-4A3E-8165-7D7BD634B22F}" scale="80">
      <pane xSplit="6" ySplit="7" topLeftCell="G8" activePane="bottomRight" state="frozen"/>
      <selection pane="bottomRight" activeCell="D12" sqref="D12"/>
      <pageMargins left="0.7" right="0.7" top="0.75" bottom="0.75" header="0.3" footer="0.3"/>
      <pageSetup paperSize="9" orientation="portrait" r:id="rId13"/>
    </customSheetView>
    <customSheetView guid="{562453CE-35F5-40A3-AD14-6399D1197C99}" scale="80">
      <pane xSplit="6" ySplit="7" topLeftCell="G8" activePane="bottomRight" state="frozen"/>
      <selection pane="bottomRight" activeCell="D12" sqref="D12"/>
      <pageMargins left="0.7" right="0.7" top="0.75" bottom="0.75" header="0.3" footer="0.3"/>
      <pageSetup paperSize="9" orientation="portrait" r:id="rId14"/>
    </customSheetView>
    <customSheetView guid="{B6B60ED6-A6CC-4DA7-A8CA-5E6DB52D5A87}" scale="80">
      <pane xSplit="6" ySplit="7" topLeftCell="G8" activePane="bottomRight" state="frozen"/>
      <selection pane="bottomRight" activeCell="D12" sqref="D12"/>
      <pageMargins left="0.7" right="0.7" top="0.75" bottom="0.75" header="0.3" footer="0.3"/>
      <pageSetup paperSize="9" orientation="portrait" r:id="rId15"/>
    </customSheetView>
    <customSheetView guid="{5DF2C78B-5EE4-439D-8D72-8D3A913B65F9}" scale="80">
      <pane xSplit="6" ySplit="7" topLeftCell="G8" activePane="bottomRight" state="frozen"/>
      <selection pane="bottomRight" activeCell="D12" sqref="D12"/>
      <pageMargins left="0.7" right="0.7" top="0.75" bottom="0.75" header="0.3" footer="0.3"/>
      <pageSetup paperSize="9" orientation="portrait" r:id="rId16"/>
    </customSheetView>
    <customSheetView guid="{7C5A2A36-3D69-43D9-9018-A52C27EC78F9}" scale="80">
      <pane xSplit="6" ySplit="7" topLeftCell="G8" activePane="bottomRight" state="frozen"/>
      <selection pane="bottomRight" activeCell="D12" sqref="D12"/>
      <pageMargins left="0.7" right="0.7" top="0.75" bottom="0.75" header="0.3" footer="0.3"/>
      <pageSetup paperSize="9" orientation="portrait" r:id="rId17"/>
    </customSheetView>
    <customSheetView guid="{C282AA4E-1BB5-4296-9AC6-844C0F88E5FC}" scale="80">
      <pane xSplit="6" ySplit="7" topLeftCell="G8" activePane="bottomRight" state="frozen"/>
      <selection pane="bottomRight" activeCell="D12" sqref="D12"/>
      <pageMargins left="0.7" right="0.7" top="0.75" bottom="0.75" header="0.3" footer="0.3"/>
      <pageSetup paperSize="9" orientation="portrait" r:id="rId18"/>
    </customSheetView>
    <customSheetView guid="{996EC2F0-F6EC-4E63-A83E-34865157BD8D}" scale="80">
      <pane xSplit="6" ySplit="7" topLeftCell="G8" activePane="bottomRight" state="frozen"/>
      <selection pane="bottomRight" activeCell="D12" sqref="D12"/>
      <pageMargins left="0.7" right="0.7" top="0.75" bottom="0.75" header="0.3" footer="0.3"/>
      <pageSetup paperSize="9" orientation="portrait" r:id="rId19"/>
    </customSheetView>
    <customSheetView guid="{2940A182-D1A7-43C5-8D6E-965BED4371B0}" scale="80">
      <pane xSplit="6" ySplit="7" topLeftCell="G8" activePane="bottomRight" state="frozen"/>
      <selection pane="bottomRight" activeCell="D12" sqref="D12"/>
      <pageMargins left="0.7" right="0.7" top="0.75" bottom="0.75" header="0.3" footer="0.3"/>
      <pageSetup paperSize="9" orientation="portrait" r:id="rId20"/>
    </customSheetView>
    <customSheetView guid="{AFADB96A-0516-43C1-9F1B-0604F3CAC04A}" scale="80">
      <pane xSplit="6" ySplit="7" topLeftCell="G8" activePane="bottomRight" state="frozen"/>
      <selection pane="bottomRight" activeCell="D12" sqref="D12"/>
      <pageMargins left="0.7" right="0.7" top="0.75" bottom="0.75" header="0.3" footer="0.3"/>
      <pageSetup paperSize="9" orientation="portrait" r:id="rId21"/>
    </customSheetView>
    <customSheetView guid="{133BB3F8-8DD4-4AEF-8CD6-A5FB14681329}" scale="80" state="hidden">
      <pane xSplit="6" ySplit="7" topLeftCell="G8" activePane="bottomRight" state="frozen"/>
      <selection pane="bottomRight" activeCell="B12" sqref="A2:AH30"/>
      <pageMargins left="0.7" right="0.7" top="0.75" bottom="0.75" header="0.3" footer="0.3"/>
      <pageSetup paperSize="9" orientation="portrait" r:id="rId22"/>
    </customSheetView>
  </customSheetViews>
  <mergeCells count="43">
    <mergeCell ref="R4:S5"/>
    <mergeCell ref="T4:U5"/>
    <mergeCell ref="C2:S2"/>
    <mergeCell ref="C3:S3"/>
    <mergeCell ref="A4:A6"/>
    <mergeCell ref="B4:B6"/>
    <mergeCell ref="C4:C6"/>
    <mergeCell ref="D4:D5"/>
    <mergeCell ref="E4:E5"/>
    <mergeCell ref="F4:F5"/>
    <mergeCell ref="G4:G5"/>
    <mergeCell ref="H4:I5"/>
    <mergeCell ref="AH4:AH6"/>
    <mergeCell ref="A8:A9"/>
    <mergeCell ref="B8:B9"/>
    <mergeCell ref="B10:AG10"/>
    <mergeCell ref="A11:A12"/>
    <mergeCell ref="B11:B12"/>
    <mergeCell ref="V4:W5"/>
    <mergeCell ref="X4:Y5"/>
    <mergeCell ref="Z4:AA5"/>
    <mergeCell ref="AB4:AC5"/>
    <mergeCell ref="AD4:AE5"/>
    <mergeCell ref="AF4:AG5"/>
    <mergeCell ref="J4:K5"/>
    <mergeCell ref="L4:M5"/>
    <mergeCell ref="N4:O5"/>
    <mergeCell ref="P4:Q5"/>
    <mergeCell ref="A13:A14"/>
    <mergeCell ref="B13:B14"/>
    <mergeCell ref="A15:A16"/>
    <mergeCell ref="B15:B16"/>
    <mergeCell ref="A17:A18"/>
    <mergeCell ref="B17:B18"/>
    <mergeCell ref="A26:A27"/>
    <mergeCell ref="B26:B27"/>
    <mergeCell ref="A19:A20"/>
    <mergeCell ref="B19:B20"/>
    <mergeCell ref="A21:A22"/>
    <mergeCell ref="B21:B22"/>
    <mergeCell ref="B23:AG23"/>
    <mergeCell ref="A24:A25"/>
    <mergeCell ref="B24:B25"/>
  </mergeCells>
  <pageMargins left="0.7" right="0.7" top="0.75" bottom="0.75" header="0.3" footer="0.3"/>
  <pageSetup paperSize="9" orientation="portrait" r:id="rId2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6"/>
  <sheetViews>
    <sheetView zoomScale="80" zoomScaleNormal="80" workbookViewId="0">
      <pane xSplit="6" ySplit="7" topLeftCell="G14" activePane="bottomRight" state="frozen"/>
      <selection pane="topRight" activeCell="G1" sqref="G1"/>
      <selection pane="bottomLeft" activeCell="A8" sqref="A8"/>
      <selection pane="bottomRight" activeCell="AB20" sqref="A2:AH33"/>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7.140625" style="8" customWidth="1"/>
    <col min="7" max="7" width="17.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ht="23.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6"/>
      <c r="AE1" s="6"/>
      <c r="AF1" s="6"/>
      <c r="AG1" s="3"/>
      <c r="AH1" s="7"/>
    </row>
    <row r="2" spans="1:35" ht="15.75" x14ac:dyDescent="0.25">
      <c r="A2" s="92"/>
      <c r="B2" s="92"/>
      <c r="C2" s="363" t="s">
        <v>24</v>
      </c>
      <c r="D2" s="363"/>
      <c r="E2" s="363"/>
      <c r="F2" s="363"/>
      <c r="G2" s="363"/>
      <c r="H2" s="363"/>
      <c r="I2" s="363"/>
      <c r="J2" s="363"/>
      <c r="K2" s="363"/>
      <c r="L2" s="363"/>
      <c r="M2" s="363"/>
      <c r="N2" s="363"/>
      <c r="O2" s="363"/>
      <c r="P2" s="363"/>
      <c r="Q2" s="363"/>
      <c r="R2" s="363"/>
      <c r="S2" s="363"/>
      <c r="T2" s="93"/>
      <c r="U2" s="93"/>
      <c r="V2" s="93"/>
      <c r="W2" s="93"/>
      <c r="X2" s="93"/>
      <c r="Y2" s="93"/>
      <c r="Z2" s="93"/>
      <c r="AA2" s="93"/>
      <c r="AB2" s="93"/>
      <c r="AC2" s="93"/>
      <c r="AD2" s="93"/>
      <c r="AE2" s="93"/>
      <c r="AF2" s="93"/>
      <c r="AG2" s="93"/>
      <c r="AH2" s="93"/>
    </row>
    <row r="3" spans="1:35" ht="36.75" customHeight="1" x14ac:dyDescent="0.25">
      <c r="A3" s="92"/>
      <c r="B3" s="92"/>
      <c r="C3" s="364" t="s">
        <v>32</v>
      </c>
      <c r="D3" s="364"/>
      <c r="E3" s="364"/>
      <c r="F3" s="364"/>
      <c r="G3" s="364"/>
      <c r="H3" s="364"/>
      <c r="I3" s="364"/>
      <c r="J3" s="364"/>
      <c r="K3" s="364"/>
      <c r="L3" s="364"/>
      <c r="M3" s="364"/>
      <c r="N3" s="364"/>
      <c r="O3" s="364"/>
      <c r="P3" s="364"/>
      <c r="Q3" s="364"/>
      <c r="R3" s="364"/>
      <c r="S3" s="364"/>
      <c r="T3" s="94"/>
      <c r="U3" s="94"/>
      <c r="V3" s="94"/>
      <c r="W3" s="94"/>
      <c r="X3" s="94"/>
      <c r="Y3" s="94"/>
      <c r="Z3" s="94"/>
      <c r="AA3" s="94"/>
      <c r="AB3" s="94"/>
      <c r="AC3" s="94"/>
      <c r="AD3" s="95"/>
      <c r="AE3" s="95"/>
      <c r="AF3" s="95"/>
      <c r="AG3" s="37" t="s">
        <v>0</v>
      </c>
      <c r="AH3" s="95"/>
    </row>
    <row r="4" spans="1:35" s="10" customFormat="1" ht="15" customHeight="1" x14ac:dyDescent="0.25">
      <c r="A4" s="365" t="s">
        <v>25</v>
      </c>
      <c r="B4" s="368" t="s">
        <v>28</v>
      </c>
      <c r="C4" s="368" t="s">
        <v>29</v>
      </c>
      <c r="D4" s="376" t="s">
        <v>1</v>
      </c>
      <c r="E4" s="376" t="s">
        <v>1</v>
      </c>
      <c r="F4" s="376" t="s">
        <v>2</v>
      </c>
      <c r="G4" s="376" t="s">
        <v>3</v>
      </c>
      <c r="H4" s="359" t="s">
        <v>4</v>
      </c>
      <c r="I4" s="360"/>
      <c r="J4" s="359" t="s">
        <v>5</v>
      </c>
      <c r="K4" s="360"/>
      <c r="L4" s="359" t="s">
        <v>6</v>
      </c>
      <c r="M4" s="360"/>
      <c r="N4" s="359" t="s">
        <v>7</v>
      </c>
      <c r="O4" s="360"/>
      <c r="P4" s="359" t="s">
        <v>8</v>
      </c>
      <c r="Q4" s="360"/>
      <c r="R4" s="359" t="s">
        <v>9</v>
      </c>
      <c r="S4" s="360"/>
      <c r="T4" s="359" t="s">
        <v>10</v>
      </c>
      <c r="U4" s="360"/>
      <c r="V4" s="359" t="s">
        <v>11</v>
      </c>
      <c r="W4" s="360"/>
      <c r="X4" s="359" t="s">
        <v>12</v>
      </c>
      <c r="Y4" s="360"/>
      <c r="Z4" s="359" t="s">
        <v>13</v>
      </c>
      <c r="AA4" s="360"/>
      <c r="AB4" s="359" t="s">
        <v>14</v>
      </c>
      <c r="AC4" s="360"/>
      <c r="AD4" s="359" t="s">
        <v>15</v>
      </c>
      <c r="AE4" s="360"/>
      <c r="AF4" s="359" t="s">
        <v>16</v>
      </c>
      <c r="AG4" s="360"/>
      <c r="AH4" s="378" t="s">
        <v>17</v>
      </c>
    </row>
    <row r="5" spans="1:35" s="10" customFormat="1" ht="39" customHeight="1" x14ac:dyDescent="0.25">
      <c r="A5" s="366"/>
      <c r="B5" s="369"/>
      <c r="C5" s="369"/>
      <c r="D5" s="377"/>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10" customFormat="1" ht="64.5" customHeight="1" x14ac:dyDescent="0.25">
      <c r="A6" s="367"/>
      <c r="B6" s="370"/>
      <c r="C6" s="370"/>
      <c r="D6" s="38">
        <v>2025</v>
      </c>
      <c r="E6" s="39">
        <v>45748</v>
      </c>
      <c r="F6" s="39">
        <v>45748</v>
      </c>
      <c r="G6" s="39">
        <v>45748</v>
      </c>
      <c r="H6" s="11" t="s">
        <v>26</v>
      </c>
      <c r="I6" s="11" t="s">
        <v>27</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80"/>
    </row>
    <row r="7" spans="1:35" s="10" customFormat="1" ht="15.75" x14ac:dyDescent="0.25">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c r="U7" s="56">
        <v>21</v>
      </c>
      <c r="V7" s="56">
        <v>22</v>
      </c>
      <c r="W7" s="56">
        <v>23</v>
      </c>
      <c r="X7" s="56">
        <v>24</v>
      </c>
      <c r="Y7" s="56">
        <v>25</v>
      </c>
      <c r="Z7" s="56">
        <v>26</v>
      </c>
      <c r="AA7" s="56">
        <v>27</v>
      </c>
      <c r="AB7" s="56">
        <v>28</v>
      </c>
      <c r="AC7" s="56">
        <v>29</v>
      </c>
      <c r="AD7" s="56">
        <v>30</v>
      </c>
      <c r="AE7" s="56">
        <v>31</v>
      </c>
      <c r="AF7" s="56">
        <v>32</v>
      </c>
      <c r="AG7" s="56">
        <v>33</v>
      </c>
      <c r="AH7" s="56">
        <v>34</v>
      </c>
    </row>
    <row r="8" spans="1:35" s="21" customFormat="1" ht="31.5" customHeight="1" x14ac:dyDescent="0.25">
      <c r="A8" s="430"/>
      <c r="B8" s="378" t="s">
        <v>23</v>
      </c>
      <c r="C8" s="57" t="s">
        <v>20</v>
      </c>
      <c r="D8" s="58">
        <f>D9+D10</f>
        <v>4879.4989999999998</v>
      </c>
      <c r="E8" s="58">
        <f t="shared" ref="E8:G8" si="0">E9+E10</f>
        <v>25.454000000000001</v>
      </c>
      <c r="F8" s="58">
        <f t="shared" si="0"/>
        <v>23.96</v>
      </c>
      <c r="G8" s="58">
        <f t="shared" si="0"/>
        <v>23.96</v>
      </c>
      <c r="H8" s="58">
        <f>IFERROR(G8/D8*100,0)</f>
        <v>0.49103401804160629</v>
      </c>
      <c r="I8" s="58">
        <f>IFERROR(G8/E8*100,0)</f>
        <v>94.130588512610984</v>
      </c>
      <c r="J8" s="59">
        <f>J9+J10</f>
        <v>0</v>
      </c>
      <c r="K8" s="59">
        <f t="shared" ref="K8" si="1">K9+K10</f>
        <v>0</v>
      </c>
      <c r="L8" s="59">
        <f t="shared" ref="L8" si="2">L9+L10</f>
        <v>12.727</v>
      </c>
      <c r="M8" s="59">
        <f t="shared" ref="M8" si="3">M9+M10</f>
        <v>22.46</v>
      </c>
      <c r="N8" s="59">
        <f t="shared" ref="N8" si="4">N9+N10</f>
        <v>25.454000000000001</v>
      </c>
      <c r="O8" s="59">
        <f t="shared" ref="O8" si="5">O9+O10</f>
        <v>25.46</v>
      </c>
      <c r="P8" s="59">
        <f t="shared" ref="P8" si="6">P9+P10</f>
        <v>25.454000000000001</v>
      </c>
      <c r="Q8" s="59">
        <f t="shared" ref="Q8" si="7">Q9+Q10</f>
        <v>0</v>
      </c>
      <c r="R8" s="59">
        <f t="shared" ref="R8" si="8">R9+R10</f>
        <v>25.454000000000001</v>
      </c>
      <c r="S8" s="59">
        <f t="shared" ref="S8" si="9">S9+S10</f>
        <v>0</v>
      </c>
      <c r="T8" s="59">
        <f t="shared" ref="T8" si="10">T9+T10</f>
        <v>27.254000000000001</v>
      </c>
      <c r="U8" s="59">
        <f t="shared" ref="U8" si="11">U9+U10</f>
        <v>0</v>
      </c>
      <c r="V8" s="59">
        <f t="shared" ref="V8" si="12">V9+V10</f>
        <v>27.254000000000001</v>
      </c>
      <c r="W8" s="59">
        <f t="shared" ref="W8" si="13">W9+W10</f>
        <v>0</v>
      </c>
      <c r="X8" s="59">
        <f t="shared" ref="X8" si="14">X9+X10</f>
        <v>27.254000000000001</v>
      </c>
      <c r="Y8" s="59">
        <f t="shared" ref="Y8" si="15">Y9+Y10</f>
        <v>0</v>
      </c>
      <c r="Z8" s="59">
        <f t="shared" ref="Z8" si="16">Z9+Z10</f>
        <v>27.254000000000001</v>
      </c>
      <c r="AA8" s="59">
        <f t="shared" ref="AA8" si="17">AA9+AA10</f>
        <v>0</v>
      </c>
      <c r="AB8" s="59">
        <f t="shared" ref="AB8" si="18">AB9+AB10</f>
        <v>4734.2539999999999</v>
      </c>
      <c r="AC8" s="59">
        <f t="shared" ref="AC8" si="19">AC9+AC10</f>
        <v>0</v>
      </c>
      <c r="AD8" s="59">
        <f t="shared" ref="AD8" si="20">AD9+AD10</f>
        <v>27.254000000000001</v>
      </c>
      <c r="AE8" s="59">
        <f t="shared" ref="AE8" si="21">AE9+AE10</f>
        <v>0</v>
      </c>
      <c r="AF8" s="59">
        <f t="shared" ref="AF8" si="22">AF9+AF10</f>
        <v>68.858000000000004</v>
      </c>
      <c r="AG8" s="59">
        <f t="shared" ref="AG8" si="23">AG9+AG10</f>
        <v>0</v>
      </c>
      <c r="AH8" s="60"/>
    </row>
    <row r="9" spans="1:35" s="22" customFormat="1" ht="57" customHeight="1" x14ac:dyDescent="0.25">
      <c r="A9" s="431"/>
      <c r="B9" s="379"/>
      <c r="C9" s="61" t="s">
        <v>22</v>
      </c>
      <c r="D9" s="62">
        <f>D13</f>
        <v>161.69900000000001</v>
      </c>
      <c r="E9" s="62">
        <f>E13</f>
        <v>25.454000000000001</v>
      </c>
      <c r="F9" s="62">
        <f t="shared" ref="F9:AG9" si="24">F13</f>
        <v>23.96</v>
      </c>
      <c r="G9" s="62">
        <f t="shared" si="24"/>
        <v>23.96</v>
      </c>
      <c r="H9" s="62">
        <f t="shared" ref="H9:H10" si="25">IFERROR(G9/D9*100,0)</f>
        <v>14.817655025695892</v>
      </c>
      <c r="I9" s="62">
        <f t="shared" ref="I9:I10" si="26">IFERROR(G9/E9*100,0)</f>
        <v>94.130588512610984</v>
      </c>
      <c r="J9" s="62">
        <f t="shared" si="24"/>
        <v>0</v>
      </c>
      <c r="K9" s="62">
        <f t="shared" si="24"/>
        <v>0</v>
      </c>
      <c r="L9" s="62">
        <f t="shared" si="24"/>
        <v>12.727</v>
      </c>
      <c r="M9" s="62">
        <f t="shared" si="24"/>
        <v>11.23</v>
      </c>
      <c r="N9" s="62">
        <f t="shared" si="24"/>
        <v>12.727</v>
      </c>
      <c r="O9" s="62">
        <f t="shared" si="24"/>
        <v>12.73</v>
      </c>
      <c r="P9" s="62">
        <f t="shared" si="24"/>
        <v>12.727</v>
      </c>
      <c r="Q9" s="62">
        <f t="shared" si="24"/>
        <v>0</v>
      </c>
      <c r="R9" s="62">
        <f t="shared" si="24"/>
        <v>12.727</v>
      </c>
      <c r="S9" s="62">
        <f t="shared" si="24"/>
        <v>0</v>
      </c>
      <c r="T9" s="62">
        <f t="shared" si="24"/>
        <v>12.727</v>
      </c>
      <c r="U9" s="62">
        <f t="shared" si="24"/>
        <v>0</v>
      </c>
      <c r="V9" s="62">
        <f t="shared" si="24"/>
        <v>12.727</v>
      </c>
      <c r="W9" s="62">
        <f t="shared" si="24"/>
        <v>0</v>
      </c>
      <c r="X9" s="62">
        <f t="shared" si="24"/>
        <v>12.727</v>
      </c>
      <c r="Y9" s="62">
        <f t="shared" si="24"/>
        <v>0</v>
      </c>
      <c r="Z9" s="62">
        <f t="shared" si="24"/>
        <v>12.727</v>
      </c>
      <c r="AA9" s="62">
        <f t="shared" si="24"/>
        <v>0</v>
      </c>
      <c r="AB9" s="62">
        <f t="shared" si="24"/>
        <v>12.727</v>
      </c>
      <c r="AC9" s="62">
        <f t="shared" si="24"/>
        <v>0</v>
      </c>
      <c r="AD9" s="62">
        <f t="shared" si="24"/>
        <v>12.727</v>
      </c>
      <c r="AE9" s="62">
        <f t="shared" si="24"/>
        <v>0</v>
      </c>
      <c r="AF9" s="62">
        <f t="shared" si="24"/>
        <v>34.429000000000002</v>
      </c>
      <c r="AG9" s="62">
        <f t="shared" si="24"/>
        <v>0</v>
      </c>
      <c r="AH9" s="64"/>
    </row>
    <row r="10" spans="1:35" s="22" customFormat="1" ht="38.25" customHeight="1" x14ac:dyDescent="0.25">
      <c r="A10" s="431"/>
      <c r="B10" s="379"/>
      <c r="C10" s="61" t="s">
        <v>21</v>
      </c>
      <c r="D10" s="62">
        <f>D15</f>
        <v>4717.8</v>
      </c>
      <c r="E10" s="62">
        <f t="shared" ref="E10:L10" si="27">E15</f>
        <v>0</v>
      </c>
      <c r="F10" s="62">
        <f t="shared" si="27"/>
        <v>0</v>
      </c>
      <c r="G10" s="62">
        <f t="shared" si="27"/>
        <v>0</v>
      </c>
      <c r="H10" s="62">
        <f t="shared" si="25"/>
        <v>0</v>
      </c>
      <c r="I10" s="62">
        <f t="shared" si="26"/>
        <v>0</v>
      </c>
      <c r="J10" s="62">
        <f t="shared" si="27"/>
        <v>0</v>
      </c>
      <c r="K10" s="62">
        <f t="shared" si="27"/>
        <v>0</v>
      </c>
      <c r="L10" s="62">
        <f t="shared" si="27"/>
        <v>0</v>
      </c>
      <c r="M10" s="62">
        <f t="shared" ref="M10:AG10" si="28">M13+M15</f>
        <v>11.23</v>
      </c>
      <c r="N10" s="62">
        <f t="shared" si="28"/>
        <v>12.727</v>
      </c>
      <c r="O10" s="62">
        <f t="shared" si="28"/>
        <v>12.73</v>
      </c>
      <c r="P10" s="62">
        <f t="shared" si="28"/>
        <v>12.727</v>
      </c>
      <c r="Q10" s="62">
        <f t="shared" si="28"/>
        <v>0</v>
      </c>
      <c r="R10" s="62">
        <f t="shared" si="28"/>
        <v>12.727</v>
      </c>
      <c r="S10" s="62">
        <f t="shared" si="28"/>
        <v>0</v>
      </c>
      <c r="T10" s="62">
        <f t="shared" si="28"/>
        <v>14.527000000000001</v>
      </c>
      <c r="U10" s="62">
        <f t="shared" si="28"/>
        <v>0</v>
      </c>
      <c r="V10" s="62">
        <f t="shared" si="28"/>
        <v>14.527000000000001</v>
      </c>
      <c r="W10" s="62">
        <f t="shared" si="28"/>
        <v>0</v>
      </c>
      <c r="X10" s="62">
        <f t="shared" si="28"/>
        <v>14.527000000000001</v>
      </c>
      <c r="Y10" s="62">
        <f t="shared" si="28"/>
        <v>0</v>
      </c>
      <c r="Z10" s="62">
        <f t="shared" si="28"/>
        <v>14.527000000000001</v>
      </c>
      <c r="AA10" s="62">
        <f t="shared" si="28"/>
        <v>0</v>
      </c>
      <c r="AB10" s="62">
        <f t="shared" si="28"/>
        <v>4721.527</v>
      </c>
      <c r="AC10" s="62">
        <f t="shared" si="28"/>
        <v>0</v>
      </c>
      <c r="AD10" s="62">
        <f t="shared" si="28"/>
        <v>14.527000000000001</v>
      </c>
      <c r="AE10" s="62">
        <f t="shared" si="28"/>
        <v>0</v>
      </c>
      <c r="AF10" s="62">
        <f t="shared" si="28"/>
        <v>34.429000000000002</v>
      </c>
      <c r="AG10" s="62">
        <f t="shared" si="28"/>
        <v>0</v>
      </c>
      <c r="AH10" s="64"/>
    </row>
    <row r="11" spans="1:35" s="22" customFormat="1" ht="18.75" customHeight="1" x14ac:dyDescent="0.25">
      <c r="A11" s="66"/>
      <c r="B11" s="387" t="s">
        <v>33</v>
      </c>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8"/>
      <c r="AD11" s="388"/>
      <c r="AE11" s="388"/>
      <c r="AF11" s="388"/>
      <c r="AG11" s="389"/>
      <c r="AH11" s="64"/>
    </row>
    <row r="12" spans="1:35" s="21" customFormat="1" ht="88.5" customHeight="1" x14ac:dyDescent="0.25">
      <c r="A12" s="430" t="s">
        <v>30</v>
      </c>
      <c r="B12" s="378" t="s">
        <v>34</v>
      </c>
      <c r="C12" s="57" t="s">
        <v>20</v>
      </c>
      <c r="D12" s="58">
        <f>D13</f>
        <v>161.69900000000001</v>
      </c>
      <c r="E12" s="58">
        <f>E13</f>
        <v>25.454000000000001</v>
      </c>
      <c r="F12" s="58">
        <f t="shared" ref="F12:G12" si="29">F13</f>
        <v>23.96</v>
      </c>
      <c r="G12" s="58">
        <f t="shared" si="29"/>
        <v>23.96</v>
      </c>
      <c r="H12" s="58">
        <f>IFERROR(G12/D12*100,0)</f>
        <v>14.817655025695892</v>
      </c>
      <c r="I12" s="58">
        <f>IFERROR(G12/E12*100,0)</f>
        <v>94.130588512610984</v>
      </c>
      <c r="J12" s="59">
        <f>J13</f>
        <v>0</v>
      </c>
      <c r="K12" s="59">
        <f t="shared" ref="K12:AG12" si="30">K13</f>
        <v>0</v>
      </c>
      <c r="L12" s="59">
        <f t="shared" si="30"/>
        <v>12.727</v>
      </c>
      <c r="M12" s="59">
        <f t="shared" si="30"/>
        <v>11.23</v>
      </c>
      <c r="N12" s="59">
        <f t="shared" si="30"/>
        <v>12.727</v>
      </c>
      <c r="O12" s="59">
        <f t="shared" si="30"/>
        <v>12.73</v>
      </c>
      <c r="P12" s="59">
        <f t="shared" si="30"/>
        <v>12.727</v>
      </c>
      <c r="Q12" s="59">
        <f t="shared" si="30"/>
        <v>0</v>
      </c>
      <c r="R12" s="59">
        <f t="shared" si="30"/>
        <v>12.727</v>
      </c>
      <c r="S12" s="59">
        <f t="shared" si="30"/>
        <v>0</v>
      </c>
      <c r="T12" s="59">
        <f t="shared" si="30"/>
        <v>12.727</v>
      </c>
      <c r="U12" s="59">
        <f t="shared" si="30"/>
        <v>0</v>
      </c>
      <c r="V12" s="59">
        <f t="shared" si="30"/>
        <v>12.727</v>
      </c>
      <c r="W12" s="59">
        <f t="shared" si="30"/>
        <v>0</v>
      </c>
      <c r="X12" s="59">
        <f t="shared" si="30"/>
        <v>12.727</v>
      </c>
      <c r="Y12" s="59">
        <f t="shared" si="30"/>
        <v>0</v>
      </c>
      <c r="Z12" s="59">
        <f t="shared" si="30"/>
        <v>12.727</v>
      </c>
      <c r="AA12" s="59">
        <f t="shared" si="30"/>
        <v>0</v>
      </c>
      <c r="AB12" s="59">
        <f t="shared" si="30"/>
        <v>12.727</v>
      </c>
      <c r="AC12" s="59">
        <f t="shared" si="30"/>
        <v>0</v>
      </c>
      <c r="AD12" s="59">
        <f t="shared" si="30"/>
        <v>12.727</v>
      </c>
      <c r="AE12" s="59">
        <f t="shared" si="30"/>
        <v>0</v>
      </c>
      <c r="AF12" s="59">
        <f t="shared" si="30"/>
        <v>34.429000000000002</v>
      </c>
      <c r="AG12" s="59">
        <f t="shared" si="30"/>
        <v>0</v>
      </c>
      <c r="AH12" s="60"/>
      <c r="AI12" s="23"/>
    </row>
    <row r="13" spans="1:35" s="21" customFormat="1" ht="105.75" customHeight="1" x14ac:dyDescent="0.25">
      <c r="A13" s="431"/>
      <c r="B13" s="379"/>
      <c r="C13" s="61" t="s">
        <v>22</v>
      </c>
      <c r="D13" s="62">
        <f>SUM(J13,L13,N13,P13,R13,T13,V13,X13,Z13,AB13,AD13,AF13)</f>
        <v>161.69900000000001</v>
      </c>
      <c r="E13" s="62">
        <f>J13+L13+N13</f>
        <v>25.454000000000001</v>
      </c>
      <c r="F13" s="62">
        <f>G13</f>
        <v>23.96</v>
      </c>
      <c r="G13" s="62">
        <f>SUM(K13,M13,O13,Q13,S13,U13,W13,Y13,AA13,AC13,AE13,AG13)</f>
        <v>23.96</v>
      </c>
      <c r="H13" s="62">
        <f>IFERROR(G13/D13*100,0)</f>
        <v>14.817655025695892</v>
      </c>
      <c r="I13" s="62">
        <f>IFERROR(G13/E13*100,0)</f>
        <v>94.130588512610984</v>
      </c>
      <c r="J13" s="63">
        <v>0</v>
      </c>
      <c r="K13" s="63">
        <v>0</v>
      </c>
      <c r="L13" s="63">
        <v>12.727</v>
      </c>
      <c r="M13" s="63">
        <v>11.23</v>
      </c>
      <c r="N13" s="63">
        <v>12.727</v>
      </c>
      <c r="O13" s="63">
        <v>12.73</v>
      </c>
      <c r="P13" s="63">
        <v>12.727</v>
      </c>
      <c r="Q13" s="63">
        <v>0</v>
      </c>
      <c r="R13" s="63">
        <v>12.727</v>
      </c>
      <c r="S13" s="63">
        <v>0</v>
      </c>
      <c r="T13" s="63">
        <v>12.727</v>
      </c>
      <c r="U13" s="63">
        <v>0</v>
      </c>
      <c r="V13" s="63">
        <v>12.727</v>
      </c>
      <c r="W13" s="63">
        <v>0</v>
      </c>
      <c r="X13" s="63">
        <v>12.727</v>
      </c>
      <c r="Y13" s="63">
        <v>0</v>
      </c>
      <c r="Z13" s="63">
        <v>12.727</v>
      </c>
      <c r="AA13" s="63">
        <v>0</v>
      </c>
      <c r="AB13" s="63">
        <v>12.727</v>
      </c>
      <c r="AC13" s="63">
        <v>0</v>
      </c>
      <c r="AD13" s="63">
        <v>12.727</v>
      </c>
      <c r="AE13" s="63">
        <v>0</v>
      </c>
      <c r="AF13" s="63">
        <v>34.429000000000002</v>
      </c>
      <c r="AG13" s="63">
        <v>0</v>
      </c>
      <c r="AH13" s="60"/>
      <c r="AI13" s="23"/>
    </row>
    <row r="14" spans="1:35" s="21" customFormat="1" ht="82.5" customHeight="1" x14ac:dyDescent="0.25">
      <c r="A14" s="430" t="s">
        <v>31</v>
      </c>
      <c r="B14" s="378" t="s">
        <v>35</v>
      </c>
      <c r="C14" s="57" t="s">
        <v>20</v>
      </c>
      <c r="D14" s="58">
        <f>D15</f>
        <v>4717.8</v>
      </c>
      <c r="E14" s="58">
        <f t="shared" ref="E14:G14" si="31">E15</f>
        <v>0</v>
      </c>
      <c r="F14" s="58">
        <f t="shared" si="31"/>
        <v>0</v>
      </c>
      <c r="G14" s="58">
        <f t="shared" si="31"/>
        <v>0</v>
      </c>
      <c r="H14" s="58">
        <f>IFERROR(G14/D14*100,0)</f>
        <v>0</v>
      </c>
      <c r="I14" s="58">
        <f>IFERROR(G14/E14*100,0)</f>
        <v>0</v>
      </c>
      <c r="J14" s="59">
        <f>J15</f>
        <v>0</v>
      </c>
      <c r="K14" s="59">
        <f t="shared" ref="K14:AG14" si="32">K15</f>
        <v>0</v>
      </c>
      <c r="L14" s="59">
        <f t="shared" si="32"/>
        <v>0</v>
      </c>
      <c r="M14" s="59">
        <f t="shared" si="32"/>
        <v>0</v>
      </c>
      <c r="N14" s="59">
        <f t="shared" si="32"/>
        <v>0</v>
      </c>
      <c r="O14" s="59">
        <f t="shared" si="32"/>
        <v>0</v>
      </c>
      <c r="P14" s="59">
        <f t="shared" si="32"/>
        <v>0</v>
      </c>
      <c r="Q14" s="59">
        <f t="shared" si="32"/>
        <v>0</v>
      </c>
      <c r="R14" s="59">
        <f t="shared" si="32"/>
        <v>0</v>
      </c>
      <c r="S14" s="59">
        <f t="shared" si="32"/>
        <v>0</v>
      </c>
      <c r="T14" s="59">
        <f t="shared" si="32"/>
        <v>1.8</v>
      </c>
      <c r="U14" s="59">
        <f t="shared" si="32"/>
        <v>0</v>
      </c>
      <c r="V14" s="59">
        <f t="shared" si="32"/>
        <v>1.8</v>
      </c>
      <c r="W14" s="59">
        <f t="shared" si="32"/>
        <v>0</v>
      </c>
      <c r="X14" s="59">
        <f t="shared" si="32"/>
        <v>1.8</v>
      </c>
      <c r="Y14" s="59">
        <f t="shared" si="32"/>
        <v>0</v>
      </c>
      <c r="Z14" s="59">
        <f t="shared" si="32"/>
        <v>1.8</v>
      </c>
      <c r="AA14" s="59">
        <f t="shared" si="32"/>
        <v>0</v>
      </c>
      <c r="AB14" s="59">
        <f t="shared" si="32"/>
        <v>4708.8</v>
      </c>
      <c r="AC14" s="59">
        <f t="shared" si="32"/>
        <v>0</v>
      </c>
      <c r="AD14" s="59">
        <f t="shared" si="32"/>
        <v>1.8</v>
      </c>
      <c r="AE14" s="59">
        <f t="shared" si="32"/>
        <v>0</v>
      </c>
      <c r="AF14" s="59">
        <f t="shared" si="32"/>
        <v>0</v>
      </c>
      <c r="AG14" s="59">
        <f t="shared" si="32"/>
        <v>0</v>
      </c>
      <c r="AH14" s="300" t="s">
        <v>55</v>
      </c>
      <c r="AI14" s="20"/>
    </row>
    <row r="15" spans="1:35" s="22" customFormat="1" ht="73.5" customHeight="1" x14ac:dyDescent="0.25">
      <c r="A15" s="432"/>
      <c r="B15" s="380"/>
      <c r="C15" s="61" t="s">
        <v>21</v>
      </c>
      <c r="D15" s="62">
        <f>SUM(J15,L15,N15,P15,R15,T15,V15,X15,Z15,AB15,AD15,AF15)</f>
        <v>4717.8</v>
      </c>
      <c r="E15" s="62">
        <f>J15+L15+N15</f>
        <v>0</v>
      </c>
      <c r="F15" s="62">
        <f>G15</f>
        <v>0</v>
      </c>
      <c r="G15" s="62">
        <f>SUM(K15,M15,O15,Q15,S15,U15,W15,Y15,AA15,AC15,AE15,AG15)</f>
        <v>0</v>
      </c>
      <c r="H15" s="62">
        <f>IFERROR(G15/D15*100,0)</f>
        <v>0</v>
      </c>
      <c r="I15" s="62">
        <f>IFERROR(G15/E15*100,0)</f>
        <v>0</v>
      </c>
      <c r="J15" s="63">
        <v>0</v>
      </c>
      <c r="K15" s="63">
        <v>0</v>
      </c>
      <c r="L15" s="63">
        <v>0</v>
      </c>
      <c r="M15" s="63">
        <v>0</v>
      </c>
      <c r="N15" s="63">
        <v>0</v>
      </c>
      <c r="O15" s="63">
        <v>0</v>
      </c>
      <c r="P15" s="63">
        <v>0</v>
      </c>
      <c r="Q15" s="63">
        <v>0</v>
      </c>
      <c r="R15" s="63">
        <v>0</v>
      </c>
      <c r="S15" s="63">
        <v>0</v>
      </c>
      <c r="T15" s="63">
        <v>1.8</v>
      </c>
      <c r="U15" s="63">
        <v>0</v>
      </c>
      <c r="V15" s="63">
        <v>1.8</v>
      </c>
      <c r="W15" s="63">
        <v>0</v>
      </c>
      <c r="X15" s="63">
        <v>1.8</v>
      </c>
      <c r="Y15" s="63">
        <v>0</v>
      </c>
      <c r="Z15" s="63">
        <v>1.8</v>
      </c>
      <c r="AA15" s="63">
        <v>0</v>
      </c>
      <c r="AB15" s="63">
        <v>4708.8</v>
      </c>
      <c r="AC15" s="63">
        <v>0</v>
      </c>
      <c r="AD15" s="63">
        <v>1.8</v>
      </c>
      <c r="AE15" s="63">
        <v>0</v>
      </c>
      <c r="AF15" s="63">
        <v>0</v>
      </c>
      <c r="AG15" s="63">
        <v>0</v>
      </c>
      <c r="AH15" s="64"/>
      <c r="AI15" s="20"/>
    </row>
    <row r="16" spans="1:35" s="10" customFormat="1" x14ac:dyDescent="0.25">
      <c r="C16" s="17"/>
    </row>
  </sheetData>
  <customSheetViews>
    <customSheetView guid="{60A1F930-4BEC-460A-8E14-01E47F6DD055}" scale="80">
      <pane xSplit="6" ySplit="7" topLeftCell="G8" activePane="bottomRight" state="frozen"/>
      <selection pane="bottomRight" activeCell="J31" sqref="J31"/>
      <pageMargins left="0.7" right="0.7" top="0.75" bottom="0.75" header="0.3" footer="0.3"/>
    </customSheetView>
    <customSheetView guid="{BBF6B43F-E0FC-43DF-B91C-674F6AB4B556}" scale="80">
      <pane xSplit="6" ySplit="7" topLeftCell="G8" activePane="bottomRight" state="frozen"/>
      <selection pane="bottomRight" activeCell="J31" sqref="J31"/>
      <pageMargins left="0.7" right="0.7" top="0.75" bottom="0.75" header="0.3" footer="0.3"/>
    </customSheetView>
    <customSheetView guid="{30B635D9-57DB-47D5-8A0F-4B30DD769960}" scale="80">
      <pane xSplit="6" ySplit="7" topLeftCell="G8" activePane="bottomRight" state="frozen"/>
      <selection pane="bottomRight" activeCell="J31" sqref="J31"/>
      <pageMargins left="0.7" right="0.7" top="0.75" bottom="0.75" header="0.3" footer="0.3"/>
    </customSheetView>
    <customSheetView guid="{DAEDC989-02E7-4319-8354-59410ACF3F1F}" scale="80">
      <pane xSplit="6" ySplit="7" topLeftCell="G8" activePane="bottomRight" state="frozen"/>
      <selection pane="bottomRight" activeCell="J31" sqref="J31"/>
      <pageMargins left="0.7" right="0.7" top="0.75" bottom="0.75" header="0.3" footer="0.3"/>
    </customSheetView>
    <customSheetView guid="{21E1D423-7B38-4272-8354-09B4DB62C9EB}" scale="80">
      <pane xSplit="6" ySplit="7" topLeftCell="G8" activePane="bottomRight" state="frozen"/>
      <selection pane="bottomRight" activeCell="J31" sqref="J31"/>
      <pageMargins left="0.7" right="0.7" top="0.75" bottom="0.75" header="0.3" footer="0.3"/>
    </customSheetView>
    <customSheetView guid="{EA46B61D-849C-4795-A4FF-F8F1740022EB}" scale="80">
      <pane xSplit="6" ySplit="7" topLeftCell="G8" activePane="bottomRight" state="frozen"/>
      <selection pane="bottomRight" activeCell="J31" sqref="J31"/>
      <pageMargins left="0.7" right="0.7" top="0.75" bottom="0.75" header="0.3" footer="0.3"/>
    </customSheetView>
    <customSheetView guid="{A0E2FBF6-E560-4343-8BE6-217DC798135B}" scale="80">
      <pane xSplit="6" ySplit="7" topLeftCell="G8" activePane="bottomRight" state="frozen"/>
      <selection pane="bottomRight" activeCell="J31" sqref="J31"/>
      <pageMargins left="0.7" right="0.7" top="0.75" bottom="0.75" header="0.3" footer="0.3"/>
    </customSheetView>
    <customSheetView guid="{20A05A62-CBE8-4538-BBC3-2AD9D3B8FAC0}" scale="80">
      <pane xSplit="6" ySplit="7" topLeftCell="G8" activePane="bottomRight" state="frozen"/>
      <selection pane="bottomRight" activeCell="J31" sqref="J31"/>
      <pageMargins left="0.7" right="0.7" top="0.75" bottom="0.75" header="0.3" footer="0.3"/>
    </customSheetView>
    <customSheetView guid="{A4AF2100-C59D-4F60-9EAB-56D9103463F7}" scale="80">
      <pane xSplit="6" ySplit="7" topLeftCell="G8" activePane="bottomRight" state="frozen"/>
      <selection pane="bottomRight" activeCell="J31" sqref="J31"/>
      <pageMargins left="0.7" right="0.7" top="0.75" bottom="0.75" header="0.3" footer="0.3"/>
    </customSheetView>
    <customSheetView guid="{AB9978E4-895D-4050-8F07-2484E22632D1}" scale="80">
      <pane xSplit="6" ySplit="7" topLeftCell="G8" activePane="bottomRight" state="frozen"/>
      <selection pane="bottomRight" activeCell="J31" sqref="J31"/>
      <pageMargins left="0.7" right="0.7" top="0.75" bottom="0.75" header="0.3" footer="0.3"/>
    </customSheetView>
    <customSheetView guid="{519948E4-0B24-465F-9D9E-44BE50D1D647}" scale="80">
      <pane xSplit="6" ySplit="7" topLeftCell="G8" activePane="bottomRight" state="frozen"/>
      <selection pane="bottomRight" activeCell="J31" sqref="J31"/>
      <pageMargins left="0.7" right="0.7" top="0.75" bottom="0.75" header="0.3" footer="0.3"/>
    </customSheetView>
    <customSheetView guid="{C7DC638A-7F60-46C9-A1FB-9ADEAE87F332}" scale="80">
      <pane xSplit="6" ySplit="7" topLeftCell="G8" activePane="bottomRight" state="frozen"/>
      <selection pane="bottomRight" activeCell="J31" sqref="J31"/>
      <pageMargins left="0.7" right="0.7" top="0.75" bottom="0.75" header="0.3" footer="0.3"/>
    </customSheetView>
    <customSheetView guid="{2A5A11D4-90C6-4A3E-8165-7D7BD634B22F}" scale="80">
      <pane xSplit="6" ySplit="7" topLeftCell="G8" activePane="bottomRight" state="frozen"/>
      <selection pane="bottomRight" activeCell="J31" sqref="J31"/>
      <pageMargins left="0.7" right="0.7" top="0.75" bottom="0.75" header="0.3" footer="0.3"/>
    </customSheetView>
    <customSheetView guid="{562453CE-35F5-40A3-AD14-6399D1197C99}" scale="80">
      <pane xSplit="6" ySplit="7" topLeftCell="G8" activePane="bottomRight" state="frozen"/>
      <selection pane="bottomRight" activeCell="J31" sqref="J31"/>
      <pageMargins left="0.7" right="0.7" top="0.75" bottom="0.75" header="0.3" footer="0.3"/>
    </customSheetView>
    <customSheetView guid="{B6B60ED6-A6CC-4DA7-A8CA-5E6DB52D5A87}" scale="80">
      <pane xSplit="6" ySplit="7" topLeftCell="G8" activePane="bottomRight" state="frozen"/>
      <selection pane="bottomRight" activeCell="E16" sqref="E16"/>
      <pageMargins left="0.7" right="0.7" top="0.75" bottom="0.75" header="0.3" footer="0.3"/>
    </customSheetView>
    <customSheetView guid="{5DF2C78B-5EE4-439D-8D72-8D3A913B65F9}" scale="80">
      <pane xSplit="6" ySplit="7" topLeftCell="G8" activePane="bottomRight" state="frozen"/>
      <selection pane="bottomRight" activeCell="J31" sqref="J31"/>
      <pageMargins left="0.7" right="0.7" top="0.75" bottom="0.75" header="0.3" footer="0.3"/>
    </customSheetView>
    <customSheetView guid="{7C5A2A36-3D69-43D9-9018-A52C27EC78F9}" scale="80">
      <pane xSplit="6" ySplit="7" topLeftCell="G8" activePane="bottomRight" state="frozen"/>
      <selection pane="bottomRight" activeCell="J31" sqref="J31"/>
      <pageMargins left="0.7" right="0.7" top="0.75" bottom="0.75" header="0.3" footer="0.3"/>
    </customSheetView>
    <customSheetView guid="{C282AA4E-1BB5-4296-9AC6-844C0F88E5FC}" scale="80">
      <pane xSplit="6" ySplit="7" topLeftCell="G8" activePane="bottomRight" state="frozen"/>
      <selection pane="bottomRight" activeCell="J31" sqref="J31"/>
      <pageMargins left="0.7" right="0.7" top="0.75" bottom="0.75" header="0.3" footer="0.3"/>
    </customSheetView>
    <customSheetView guid="{996EC2F0-F6EC-4E63-A83E-34865157BD8D}" scale="80">
      <pane xSplit="6" ySplit="7" topLeftCell="G8" activePane="bottomRight" state="frozen"/>
      <selection pane="bottomRight" activeCell="J31" sqref="J31"/>
      <pageMargins left="0.7" right="0.7" top="0.75" bottom="0.75" header="0.3" footer="0.3"/>
    </customSheetView>
    <customSheetView guid="{2940A182-D1A7-43C5-8D6E-965BED4371B0}" scale="80">
      <pane xSplit="6" ySplit="7" topLeftCell="G8" activePane="bottomRight" state="frozen"/>
      <selection pane="bottomRight" activeCell="J31" sqref="J31"/>
      <pageMargins left="0.7" right="0.7" top="0.75" bottom="0.75" header="0.3" footer="0.3"/>
    </customSheetView>
    <customSheetView guid="{AFADB96A-0516-43C1-9F1B-0604F3CAC04A}" scale="80">
      <pane xSplit="6" ySplit="7" topLeftCell="G8" activePane="bottomRight" state="frozen"/>
      <selection pane="bottomRight" activeCell="J31" sqref="J31"/>
      <pageMargins left="0.7" right="0.7" top="0.75" bottom="0.75" header="0.3" footer="0.3"/>
    </customSheetView>
    <customSheetView guid="{133BB3F8-8DD4-4AEF-8CD6-A5FB14681329}" scale="80" state="hidden">
      <pane xSplit="6" ySplit="7" topLeftCell="G14" activePane="bottomRight" state="frozen"/>
      <selection pane="bottomRight" activeCell="AB20" sqref="A2:AH33"/>
      <pageMargins left="0.7" right="0.7" top="0.75" bottom="0.75" header="0.3" footer="0.3"/>
    </customSheetView>
  </customSheetViews>
  <mergeCells count="30">
    <mergeCell ref="A14:A15"/>
    <mergeCell ref="B14:B15"/>
    <mergeCell ref="AH4:AH6"/>
    <mergeCell ref="A8:A10"/>
    <mergeCell ref="B8:B10"/>
    <mergeCell ref="B11:AG11"/>
    <mergeCell ref="A12:A13"/>
    <mergeCell ref="B12:B13"/>
    <mergeCell ref="V4:W5"/>
    <mergeCell ref="X4:Y5"/>
    <mergeCell ref="Z4:AA5"/>
    <mergeCell ref="AB4:AC5"/>
    <mergeCell ref="AD4:AE5"/>
    <mergeCell ref="AF4:AG5"/>
    <mergeCell ref="J4:K5"/>
    <mergeCell ref="L4:M5"/>
    <mergeCell ref="N4:O5"/>
    <mergeCell ref="P4:Q5"/>
    <mergeCell ref="R4:S5"/>
    <mergeCell ref="T4:U5"/>
    <mergeCell ref="C2:S2"/>
    <mergeCell ref="C3:S3"/>
    <mergeCell ref="F4:F5"/>
    <mergeCell ref="G4:G5"/>
    <mergeCell ref="H4:I5"/>
    <mergeCell ref="A4:A6"/>
    <mergeCell ref="B4:B6"/>
    <mergeCell ref="C4:C6"/>
    <mergeCell ref="D4:D5"/>
    <mergeCell ref="E4:E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9"/>
  <sheetViews>
    <sheetView zoomScale="80" zoomScaleNormal="80" workbookViewId="0">
      <pane xSplit="6" ySplit="7" topLeftCell="G8" activePane="bottomRight" state="frozen"/>
      <selection pane="topRight" activeCell="G1" sqref="G1"/>
      <selection pane="bottomLeft" activeCell="A8" sqref="A8"/>
      <selection pane="bottomRight" activeCell="AB20" sqref="A2:AH33"/>
    </sheetView>
  </sheetViews>
  <sheetFormatPr defaultColWidth="9.140625" defaultRowHeight="15.75" x14ac:dyDescent="0.25"/>
  <cols>
    <col min="1" max="1" width="4.42578125" style="53" customWidth="1"/>
    <col min="2" max="2" width="39.7109375" style="53" customWidth="1"/>
    <col min="3" max="3" width="18.5703125" style="54" customWidth="1"/>
    <col min="4" max="4" width="18" style="53" customWidth="1"/>
    <col min="5" max="5" width="14.7109375" style="53" customWidth="1"/>
    <col min="6" max="6" width="17.140625" style="53" customWidth="1"/>
    <col min="7" max="7" width="17.85546875" style="53" customWidth="1"/>
    <col min="8" max="8" width="12.140625" style="53" customWidth="1"/>
    <col min="9" max="9" width="10.85546875" style="53" customWidth="1"/>
    <col min="10" max="10" width="12.7109375" style="53" customWidth="1"/>
    <col min="11" max="11" width="13.5703125" style="53" customWidth="1"/>
    <col min="12" max="12" width="12.42578125" style="53" customWidth="1"/>
    <col min="13" max="13" width="13" style="53" customWidth="1"/>
    <col min="14" max="33" width="11.5703125" style="53" customWidth="1"/>
    <col min="34" max="34" width="52.5703125" style="53" customWidth="1"/>
    <col min="35" max="16384" width="9.140625" style="53"/>
  </cols>
  <sheetData>
    <row r="1" spans="1:35" ht="8.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96"/>
      <c r="AE1" s="96"/>
      <c r="AF1" s="96"/>
      <c r="AG1" s="3"/>
      <c r="AH1" s="3"/>
    </row>
    <row r="2" spans="1:35" x14ac:dyDescent="0.25">
      <c r="C2" s="363"/>
      <c r="D2" s="363"/>
      <c r="E2" s="363"/>
      <c r="F2" s="363"/>
      <c r="G2" s="363"/>
      <c r="H2" s="363"/>
      <c r="I2" s="363"/>
      <c r="J2" s="363"/>
      <c r="K2" s="363"/>
      <c r="L2" s="363"/>
      <c r="M2" s="363"/>
      <c r="N2" s="363"/>
      <c r="O2" s="363"/>
      <c r="P2" s="363"/>
      <c r="Q2" s="363"/>
      <c r="R2" s="363"/>
      <c r="S2" s="363"/>
      <c r="T2" s="93"/>
      <c r="U2" s="93"/>
      <c r="V2" s="93"/>
      <c r="W2" s="93"/>
      <c r="X2" s="93"/>
      <c r="Y2" s="93"/>
      <c r="Z2" s="93"/>
      <c r="AA2" s="93"/>
      <c r="AB2" s="93"/>
      <c r="AC2" s="93"/>
      <c r="AD2" s="93"/>
      <c r="AE2" s="93"/>
      <c r="AF2" s="93"/>
      <c r="AG2" s="93"/>
      <c r="AH2" s="93"/>
    </row>
    <row r="3" spans="1:35" ht="36.75" customHeight="1" x14ac:dyDescent="0.25">
      <c r="C3" s="363"/>
      <c r="D3" s="363"/>
      <c r="E3" s="363"/>
      <c r="F3" s="363"/>
      <c r="G3" s="363"/>
      <c r="H3" s="363"/>
      <c r="I3" s="363"/>
      <c r="J3" s="363"/>
      <c r="K3" s="363"/>
      <c r="L3" s="363"/>
      <c r="M3" s="363"/>
      <c r="N3" s="363"/>
      <c r="O3" s="363"/>
      <c r="P3" s="363"/>
      <c r="Q3" s="363"/>
      <c r="R3" s="363"/>
      <c r="S3" s="363"/>
      <c r="T3" s="94"/>
      <c r="U3" s="94"/>
      <c r="V3" s="94"/>
      <c r="W3" s="94"/>
      <c r="X3" s="94"/>
      <c r="Y3" s="94"/>
      <c r="Z3" s="94"/>
      <c r="AA3" s="94"/>
      <c r="AB3" s="94"/>
      <c r="AC3" s="94"/>
      <c r="AD3" s="95"/>
      <c r="AE3" s="95"/>
      <c r="AF3" s="95"/>
      <c r="AG3" s="37"/>
      <c r="AH3" s="95"/>
    </row>
    <row r="4" spans="1:35" s="33" customFormat="1" ht="15" customHeight="1" x14ac:dyDescent="0.25">
      <c r="A4" s="365"/>
      <c r="B4" s="368"/>
      <c r="C4" s="368"/>
      <c r="D4" s="376"/>
      <c r="E4" s="376"/>
      <c r="F4" s="376"/>
      <c r="G4" s="376"/>
      <c r="H4" s="359"/>
      <c r="I4" s="360"/>
      <c r="J4" s="359"/>
      <c r="K4" s="360"/>
      <c r="L4" s="359"/>
      <c r="M4" s="360"/>
      <c r="N4" s="359"/>
      <c r="O4" s="360"/>
      <c r="P4" s="359"/>
      <c r="Q4" s="360"/>
      <c r="R4" s="359"/>
      <c r="S4" s="360"/>
      <c r="T4" s="359"/>
      <c r="U4" s="360"/>
      <c r="V4" s="359"/>
      <c r="W4" s="360"/>
      <c r="X4" s="359"/>
      <c r="Y4" s="360"/>
      <c r="Z4" s="359"/>
      <c r="AA4" s="360"/>
      <c r="AB4" s="359"/>
      <c r="AC4" s="360"/>
      <c r="AD4" s="359"/>
      <c r="AE4" s="360"/>
      <c r="AF4" s="359"/>
      <c r="AG4" s="360"/>
      <c r="AH4" s="378"/>
    </row>
    <row r="5" spans="1:35" s="33" customFormat="1" ht="39" customHeight="1" x14ac:dyDescent="0.25">
      <c r="A5" s="366"/>
      <c r="B5" s="369"/>
      <c r="C5" s="369"/>
      <c r="D5" s="377"/>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33" customFormat="1" ht="64.5" customHeight="1" x14ac:dyDescent="0.25">
      <c r="A6" s="367"/>
      <c r="B6" s="370"/>
      <c r="C6" s="370"/>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5" s="33" customFormat="1" x14ac:dyDescent="0.2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row>
    <row r="8" spans="1:35" s="100" customFormat="1" ht="31.5" customHeight="1" x14ac:dyDescent="0.25">
      <c r="A8" s="458"/>
      <c r="B8" s="378"/>
      <c r="C8" s="97"/>
      <c r="D8" s="98"/>
      <c r="E8" s="98"/>
      <c r="F8" s="98"/>
      <c r="G8" s="98"/>
      <c r="H8" s="98"/>
      <c r="I8" s="98"/>
      <c r="J8" s="99"/>
      <c r="K8" s="99"/>
      <c r="L8" s="99"/>
      <c r="M8" s="99"/>
      <c r="N8" s="99"/>
      <c r="O8" s="99"/>
      <c r="P8" s="99"/>
      <c r="Q8" s="99"/>
      <c r="R8" s="99"/>
      <c r="S8" s="99"/>
      <c r="T8" s="99"/>
      <c r="U8" s="99"/>
      <c r="V8" s="99"/>
      <c r="W8" s="99"/>
      <c r="X8" s="99"/>
      <c r="Y8" s="99"/>
      <c r="Z8" s="99"/>
      <c r="AA8" s="99"/>
      <c r="AB8" s="99"/>
      <c r="AC8" s="99"/>
      <c r="AD8" s="99"/>
      <c r="AE8" s="99"/>
      <c r="AF8" s="99"/>
      <c r="AG8" s="99"/>
      <c r="AH8" s="60"/>
    </row>
    <row r="9" spans="1:35" s="33" customFormat="1" ht="38.25" customHeight="1" x14ac:dyDescent="0.25">
      <c r="A9" s="460"/>
      <c r="B9" s="380"/>
      <c r="C9" s="101"/>
      <c r="D9" s="102"/>
      <c r="E9" s="102"/>
      <c r="F9" s="102"/>
      <c r="G9" s="102"/>
      <c r="H9" s="102"/>
      <c r="I9" s="102"/>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64"/>
    </row>
    <row r="10" spans="1:35" s="33" customFormat="1" ht="18.75" customHeight="1" x14ac:dyDescent="0.25">
      <c r="A10" s="104"/>
      <c r="B10" s="387"/>
      <c r="C10" s="388"/>
      <c r="D10" s="388"/>
      <c r="E10" s="388"/>
      <c r="F10" s="388"/>
      <c r="G10" s="388"/>
      <c r="H10" s="388"/>
      <c r="I10" s="388"/>
      <c r="J10" s="388"/>
      <c r="K10" s="388"/>
      <c r="L10" s="388"/>
      <c r="M10" s="388"/>
      <c r="N10" s="388"/>
      <c r="O10" s="388"/>
      <c r="P10" s="388"/>
      <c r="Q10" s="388"/>
      <c r="R10" s="388"/>
      <c r="S10" s="388"/>
      <c r="T10" s="388"/>
      <c r="U10" s="388"/>
      <c r="V10" s="388"/>
      <c r="W10" s="388"/>
      <c r="X10" s="388"/>
      <c r="Y10" s="388"/>
      <c r="Z10" s="388"/>
      <c r="AA10" s="388"/>
      <c r="AB10" s="388"/>
      <c r="AC10" s="388"/>
      <c r="AD10" s="388"/>
      <c r="AE10" s="388"/>
      <c r="AF10" s="388"/>
      <c r="AG10" s="389"/>
      <c r="AH10" s="64"/>
    </row>
    <row r="11" spans="1:35" s="100" customFormat="1" ht="81.75" customHeight="1" x14ac:dyDescent="0.25">
      <c r="A11" s="390"/>
      <c r="B11" s="365"/>
      <c r="C11" s="97"/>
      <c r="D11" s="98"/>
      <c r="E11" s="98"/>
      <c r="F11" s="98"/>
      <c r="G11" s="98"/>
      <c r="H11" s="98"/>
      <c r="I11" s="98"/>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60"/>
      <c r="AI11" s="105"/>
    </row>
    <row r="12" spans="1:35" s="33" customFormat="1" ht="69.75" customHeight="1" x14ac:dyDescent="0.25">
      <c r="A12" s="392"/>
      <c r="B12" s="367"/>
      <c r="C12" s="101"/>
      <c r="D12" s="102"/>
      <c r="E12" s="102"/>
      <c r="F12" s="102"/>
      <c r="G12" s="102"/>
      <c r="H12" s="102"/>
      <c r="I12" s="102"/>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64"/>
      <c r="AI12" s="106"/>
    </row>
    <row r="13" spans="1:35" s="33" customFormat="1" ht="21" customHeight="1" x14ac:dyDescent="0.25">
      <c r="A13" s="107"/>
      <c r="B13" s="387"/>
      <c r="C13" s="388"/>
      <c r="D13" s="388"/>
      <c r="E13" s="388"/>
      <c r="F13" s="388"/>
      <c r="G13" s="388"/>
      <c r="H13" s="388"/>
      <c r="I13" s="388"/>
      <c r="J13" s="388"/>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9"/>
      <c r="AH13" s="64"/>
      <c r="AI13" s="106"/>
    </row>
    <row r="14" spans="1:35" s="100" customFormat="1" ht="47.25" customHeight="1" x14ac:dyDescent="0.25">
      <c r="A14" s="390"/>
      <c r="B14" s="365"/>
      <c r="C14" s="97"/>
      <c r="D14" s="98"/>
      <c r="E14" s="98"/>
      <c r="F14" s="98"/>
      <c r="G14" s="98"/>
      <c r="H14" s="98"/>
      <c r="I14" s="98"/>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64"/>
      <c r="AI14" s="106"/>
    </row>
    <row r="15" spans="1:35" s="33" customFormat="1" ht="42" customHeight="1" x14ac:dyDescent="0.25">
      <c r="A15" s="392"/>
      <c r="B15" s="367"/>
      <c r="C15" s="101"/>
      <c r="D15" s="102"/>
      <c r="E15" s="102"/>
      <c r="F15" s="102"/>
      <c r="G15" s="102"/>
      <c r="H15" s="102"/>
      <c r="I15" s="102"/>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64"/>
      <c r="AI15" s="106"/>
    </row>
    <row r="16" spans="1:35" s="100" customFormat="1" ht="34.5" customHeight="1" x14ac:dyDescent="0.25">
      <c r="A16" s="458"/>
      <c r="B16" s="499"/>
      <c r="C16" s="108"/>
      <c r="D16" s="109"/>
      <c r="E16" s="109"/>
      <c r="F16" s="109"/>
      <c r="G16" s="109"/>
      <c r="H16" s="109"/>
      <c r="I16" s="109"/>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82"/>
      <c r="AI16" s="105"/>
    </row>
    <row r="17" spans="1:35" s="33" customFormat="1" ht="39.75" customHeight="1" x14ac:dyDescent="0.25">
      <c r="A17" s="460"/>
      <c r="B17" s="500"/>
      <c r="C17" s="112"/>
      <c r="D17" s="113"/>
      <c r="E17" s="113"/>
      <c r="F17" s="113"/>
      <c r="G17" s="113"/>
      <c r="H17" s="113"/>
      <c r="I17" s="113"/>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1"/>
      <c r="AI17" s="106"/>
    </row>
    <row r="18" spans="1:35" s="100" customFormat="1" ht="35.25" customHeight="1" x14ac:dyDescent="0.25">
      <c r="A18" s="458"/>
      <c r="B18" s="499"/>
      <c r="C18" s="108"/>
      <c r="D18" s="109"/>
      <c r="E18" s="109"/>
      <c r="F18" s="109"/>
      <c r="G18" s="109"/>
      <c r="H18" s="109"/>
      <c r="I18" s="109"/>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83"/>
      <c r="AI18" s="105"/>
    </row>
    <row r="19" spans="1:35" s="33" customFormat="1" ht="40.5" customHeight="1" x14ac:dyDescent="0.25">
      <c r="A19" s="460"/>
      <c r="B19" s="500"/>
      <c r="C19" s="112"/>
      <c r="D19" s="113"/>
      <c r="E19" s="113"/>
      <c r="F19" s="113"/>
      <c r="G19" s="113"/>
      <c r="H19" s="113"/>
      <c r="I19" s="113"/>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1"/>
      <c r="AI19" s="106"/>
    </row>
  </sheetData>
  <customSheetViews>
    <customSheetView guid="{60A1F930-4BEC-460A-8E14-01E47F6DD055}" scale="80">
      <pane xSplit="6" ySplit="7" topLeftCell="G8" activePane="bottomRight" state="frozen"/>
      <selection pane="bottomRight" activeCell="C3" sqref="C3:S3"/>
      <pageMargins left="0.7" right="0.7" top="0.75" bottom="0.75" header="0.3" footer="0.3"/>
    </customSheetView>
    <customSheetView guid="{BBF6B43F-E0FC-43DF-B91C-674F6AB4B556}" scale="80">
      <pane xSplit="6" ySplit="7" topLeftCell="G17" activePane="bottomRight" state="frozen"/>
      <selection pane="bottomRight" activeCell="C3" sqref="C3:S3"/>
      <pageMargins left="0.7" right="0.7" top="0.75" bottom="0.75" header="0.3" footer="0.3"/>
    </customSheetView>
    <customSheetView guid="{30B635D9-57DB-47D5-8A0F-4B30DD769960}" scale="80">
      <pane xSplit="6" ySplit="7" topLeftCell="G17" activePane="bottomRight" state="frozen"/>
      <selection pane="bottomRight" activeCell="C3" sqref="C3:S3"/>
      <pageMargins left="0.7" right="0.7" top="0.75" bottom="0.75" header="0.3" footer="0.3"/>
    </customSheetView>
    <customSheetView guid="{DAEDC989-02E7-4319-8354-59410ACF3F1F}" scale="80">
      <pane xSplit="6" ySplit="7" topLeftCell="G8" activePane="bottomRight" state="frozen"/>
      <selection pane="bottomRight" activeCell="C3" sqref="C3:S3"/>
      <pageMargins left="0.7" right="0.7" top="0.75" bottom="0.75" header="0.3" footer="0.3"/>
    </customSheetView>
    <customSheetView guid="{21E1D423-7B38-4272-8354-09B4DB62C9EB}" scale="80">
      <pane xSplit="6" ySplit="7" topLeftCell="G8" activePane="bottomRight" state="frozen"/>
      <selection pane="bottomRight" activeCell="L29" sqref="L29"/>
      <pageMargins left="0.7" right="0.7" top="0.75" bottom="0.75" header="0.3" footer="0.3"/>
    </customSheetView>
    <customSheetView guid="{EA46B61D-849C-4795-A4FF-F8F1740022EB}" scale="80">
      <pane xSplit="6" ySplit="7" topLeftCell="G8" activePane="bottomRight" state="frozen"/>
      <selection pane="bottomRight" activeCell="C3" sqref="C3:S3"/>
      <pageMargins left="0.7" right="0.7" top="0.75" bottom="0.75" header="0.3" footer="0.3"/>
    </customSheetView>
    <customSheetView guid="{A0E2FBF6-E560-4343-8BE6-217DC798135B}" scale="80">
      <pane xSplit="6" ySplit="7" topLeftCell="G8" activePane="bottomRight" state="frozen"/>
      <selection pane="bottomRight" activeCell="C3" sqref="C3:S3"/>
      <pageMargins left="0.7" right="0.7" top="0.75" bottom="0.75" header="0.3" footer="0.3"/>
    </customSheetView>
    <customSheetView guid="{20A05A62-CBE8-4538-BBC3-2AD9D3B8FAC0}" scale="80">
      <pane xSplit="6" ySplit="7" topLeftCell="G8" activePane="bottomRight" state="frozen"/>
      <selection pane="bottomRight" activeCell="C3" sqref="C3:S3"/>
      <pageMargins left="0.7" right="0.7" top="0.75" bottom="0.75" header="0.3" footer="0.3"/>
    </customSheetView>
    <customSheetView guid="{A4AF2100-C59D-4F60-9EAB-56D9103463F7}" scale="80">
      <pane xSplit="6" ySplit="7" topLeftCell="G8" activePane="bottomRight" state="frozen"/>
      <selection pane="bottomRight" activeCell="C3" sqref="C3:S3"/>
      <pageMargins left="0.7" right="0.7" top="0.75" bottom="0.75" header="0.3" footer="0.3"/>
    </customSheetView>
    <customSheetView guid="{AB9978E4-895D-4050-8F07-2484E22632D1}" scale="80">
      <pane xSplit="6" ySplit="7" topLeftCell="G17" activePane="bottomRight" state="frozen"/>
      <selection pane="bottomRight" activeCell="C3" sqref="C3:S3"/>
      <pageMargins left="0.7" right="0.7" top="0.75" bottom="0.75" header="0.3" footer="0.3"/>
    </customSheetView>
    <customSheetView guid="{519948E4-0B24-465F-9D9E-44BE50D1D647}" scale="80">
      <pane xSplit="6" ySplit="7" topLeftCell="G8" activePane="bottomRight" state="frozen"/>
      <selection pane="bottomRight" activeCell="C3" sqref="C3:S3"/>
      <pageMargins left="0.7" right="0.7" top="0.75" bottom="0.75" header="0.3" footer="0.3"/>
    </customSheetView>
    <customSheetView guid="{C7DC638A-7F60-46C9-A1FB-9ADEAE87F332}" scale="80">
      <pane xSplit="6" ySplit="7" topLeftCell="K8" activePane="bottomRight" state="frozen"/>
      <selection pane="bottomRight" activeCell="AH19" sqref="AH19"/>
      <pageMargins left="0.7" right="0.7" top="0.75" bottom="0.75" header="0.3" footer="0.3"/>
    </customSheetView>
    <customSheetView guid="{2A5A11D4-90C6-4A3E-8165-7D7BD634B22F}" scale="80">
      <pane xSplit="6" ySplit="7" topLeftCell="G8" activePane="bottomRight" state="frozen"/>
      <selection pane="bottomRight" activeCell="C3" sqref="C3:S3"/>
      <pageMargins left="0.7" right="0.7" top="0.75" bottom="0.75" header="0.3" footer="0.3"/>
    </customSheetView>
    <customSheetView guid="{562453CE-35F5-40A3-AD14-6399D1197C99}" scale="80">
      <pane xSplit="6" ySplit="7" topLeftCell="G8" activePane="bottomRight" state="frozen"/>
      <selection pane="bottomRight" activeCell="C3" sqref="C3:S3"/>
      <pageMargins left="0.7" right="0.7" top="0.75" bottom="0.75" header="0.3" footer="0.3"/>
    </customSheetView>
    <customSheetView guid="{B6B60ED6-A6CC-4DA7-A8CA-5E6DB52D5A87}" scale="80">
      <pane xSplit="6" ySplit="7" topLeftCell="G8" activePane="bottomRight" state="frozen"/>
      <selection pane="bottomRight" activeCell="C3" sqref="C3:S3"/>
      <pageMargins left="0.7" right="0.7" top="0.75" bottom="0.75" header="0.3" footer="0.3"/>
    </customSheetView>
    <customSheetView guid="{5DF2C78B-5EE4-439D-8D72-8D3A913B65F9}" scale="80">
      <pane xSplit="6" ySplit="7" topLeftCell="K8" activePane="bottomRight" state="frozen"/>
      <selection pane="bottomRight" activeCell="AH19" sqref="AH19"/>
      <pageMargins left="0.7" right="0.7" top="0.75" bottom="0.75" header="0.3" footer="0.3"/>
    </customSheetView>
    <customSheetView guid="{7C5A2A36-3D69-43D9-9018-A52C27EC78F9}" scale="80">
      <pane xSplit="6" ySplit="7" topLeftCell="K8" activePane="bottomRight" state="frozen"/>
      <selection pane="bottomRight" activeCell="AH19" sqref="AH19"/>
      <pageMargins left="0.7" right="0.7" top="0.75" bottom="0.75" header="0.3" footer="0.3"/>
    </customSheetView>
    <customSheetView guid="{C282AA4E-1BB5-4296-9AC6-844C0F88E5FC}" scale="80">
      <pane xSplit="6" ySplit="7" topLeftCell="G8" activePane="bottomRight" state="frozen"/>
      <selection pane="bottomRight" activeCell="AH14" sqref="AH14"/>
      <pageMargins left="0.7" right="0.7" top="0.75" bottom="0.75" header="0.3" footer="0.3"/>
    </customSheetView>
    <customSheetView guid="{996EC2F0-F6EC-4E63-A83E-34865157BD8D}" scale="80">
      <pane xSplit="6" ySplit="7" topLeftCell="G8" activePane="bottomRight" state="frozen"/>
      <selection pane="bottomRight" activeCell="C3" sqref="C3:S3"/>
      <pageMargins left="0.7" right="0.7" top="0.75" bottom="0.75" header="0.3" footer="0.3"/>
    </customSheetView>
    <customSheetView guid="{2940A182-D1A7-43C5-8D6E-965BED4371B0}" scale="80">
      <pane xSplit="6" ySplit="7" topLeftCell="K8" activePane="bottomRight" state="frozen"/>
      <selection pane="bottomRight" activeCell="AH19" sqref="AH19"/>
      <pageMargins left="0.7" right="0.7" top="0.75" bottom="0.75" header="0.3" footer="0.3"/>
    </customSheetView>
    <customSheetView guid="{AFADB96A-0516-43C1-9F1B-0604F3CAC04A}" scale="80">
      <pane xSplit="6" ySplit="7" topLeftCell="G8" activePane="bottomRight" state="frozen"/>
      <selection pane="bottomRight" activeCell="C3" sqref="C3:S3"/>
      <pageMargins left="0.7" right="0.7" top="0.75" bottom="0.75" header="0.3" footer="0.3"/>
    </customSheetView>
    <customSheetView guid="{133BB3F8-8DD4-4AEF-8CD6-A5FB14681329}" scale="80" state="hidden">
      <pane xSplit="6" ySplit="7" topLeftCell="G8" activePane="bottomRight" state="frozen"/>
      <selection pane="bottomRight" activeCell="AB20" sqref="A2:AH33"/>
      <pageMargins left="0.7" right="0.7" top="0.75" bottom="0.75" header="0.3" footer="0.3"/>
    </customSheetView>
  </customSheetViews>
  <mergeCells count="35">
    <mergeCell ref="B16:B17"/>
    <mergeCell ref="A16:A17"/>
    <mergeCell ref="B18:B19"/>
    <mergeCell ref="A18:A19"/>
    <mergeCell ref="B11:B12"/>
    <mergeCell ref="A11:A12"/>
    <mergeCell ref="A8:A9"/>
    <mergeCell ref="B13:AG13"/>
    <mergeCell ref="B14:B15"/>
    <mergeCell ref="A14:A15"/>
    <mergeCell ref="A4:A6"/>
    <mergeCell ref="B4:B6"/>
    <mergeCell ref="B8:B9"/>
    <mergeCell ref="B10:AG10"/>
    <mergeCell ref="T4:U5"/>
    <mergeCell ref="V4:W5"/>
    <mergeCell ref="X4:Y5"/>
    <mergeCell ref="Z4:AA5"/>
    <mergeCell ref="AB4:AC5"/>
    <mergeCell ref="AD4:AE5"/>
    <mergeCell ref="AF4:AG5"/>
    <mergeCell ref="AH4:AH6"/>
    <mergeCell ref="C2:S2"/>
    <mergeCell ref="C3:S3"/>
    <mergeCell ref="C4:C6"/>
    <mergeCell ref="D4:D5"/>
    <mergeCell ref="E4:E5"/>
    <mergeCell ref="F4:F5"/>
    <mergeCell ref="G4:G5"/>
    <mergeCell ref="H4:I5"/>
    <mergeCell ref="J4:K5"/>
    <mergeCell ref="L4:M5"/>
    <mergeCell ref="N4:O5"/>
    <mergeCell ref="P4:Q5"/>
    <mergeCell ref="R4:S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I44"/>
  <sheetViews>
    <sheetView zoomScale="80" zoomScaleNormal="80" workbookViewId="0">
      <pane xSplit="6" ySplit="7" topLeftCell="G11" activePane="bottomRight" state="frozen"/>
      <selection pane="topRight" activeCell="G1" sqref="G1"/>
      <selection pane="bottomLeft" activeCell="A8" sqref="A8"/>
      <selection pane="bottomRight" activeCell="AB20" sqref="A2:AH33"/>
    </sheetView>
  </sheetViews>
  <sheetFormatPr defaultColWidth="9.140625" defaultRowHeight="15" x14ac:dyDescent="0.25"/>
  <cols>
    <col min="1" max="1" width="6.5703125" style="8" customWidth="1"/>
    <col min="2" max="2" width="42.140625" style="8" customWidth="1"/>
    <col min="3" max="3" width="18.5703125" style="9" customWidth="1"/>
    <col min="4" max="4" width="18" style="8"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6.28515625" style="8" customWidth="1"/>
    <col min="33" max="33" width="13" style="8" customWidth="1"/>
    <col min="34" max="34" width="38.5703125" style="8" customWidth="1"/>
    <col min="35" max="16384" width="9.140625" style="8"/>
  </cols>
  <sheetData>
    <row r="1" spans="1:35" s="10"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63"/>
      <c r="D2" s="363"/>
      <c r="E2" s="363"/>
      <c r="F2" s="363"/>
      <c r="G2" s="363"/>
      <c r="H2" s="363"/>
      <c r="I2" s="363"/>
      <c r="J2" s="363"/>
      <c r="K2" s="363"/>
      <c r="L2" s="363"/>
      <c r="M2" s="363"/>
      <c r="N2" s="363"/>
      <c r="O2" s="363"/>
      <c r="P2" s="363"/>
      <c r="Q2" s="363"/>
      <c r="R2" s="363"/>
      <c r="S2" s="363"/>
      <c r="T2" s="35"/>
      <c r="U2" s="35"/>
      <c r="V2" s="35"/>
      <c r="W2" s="35"/>
      <c r="X2" s="35"/>
      <c r="Y2" s="35"/>
      <c r="Z2" s="35"/>
      <c r="AA2" s="35"/>
      <c r="AB2" s="35"/>
      <c r="AC2" s="35"/>
      <c r="AD2" s="35"/>
      <c r="AE2" s="35"/>
      <c r="AF2" s="35"/>
      <c r="AG2" s="35"/>
      <c r="AH2" s="35"/>
    </row>
    <row r="3" spans="1:35" s="10" customFormat="1" ht="36.75" customHeight="1" x14ac:dyDescent="0.25">
      <c r="A3" s="55"/>
      <c r="B3" s="55"/>
      <c r="C3" s="364"/>
      <c r="D3" s="364"/>
      <c r="E3" s="364"/>
      <c r="F3" s="364"/>
      <c r="G3" s="364"/>
      <c r="H3" s="364"/>
      <c r="I3" s="364"/>
      <c r="J3" s="364"/>
      <c r="K3" s="364"/>
      <c r="L3" s="364"/>
      <c r="M3" s="364"/>
      <c r="N3" s="364"/>
      <c r="O3" s="364"/>
      <c r="P3" s="364"/>
      <c r="Q3" s="364"/>
      <c r="R3" s="364"/>
      <c r="S3" s="364"/>
      <c r="T3" s="36"/>
      <c r="U3" s="36"/>
      <c r="V3" s="36"/>
      <c r="W3" s="36"/>
      <c r="X3" s="36"/>
      <c r="Y3" s="36"/>
      <c r="Z3" s="36"/>
      <c r="AA3" s="36"/>
      <c r="AB3" s="36"/>
      <c r="AC3" s="36"/>
      <c r="AD3" s="37"/>
      <c r="AE3" s="37"/>
      <c r="AF3" s="37"/>
      <c r="AG3" s="37"/>
      <c r="AH3" s="37"/>
    </row>
    <row r="4" spans="1:35" s="10" customFormat="1" ht="15" customHeight="1" x14ac:dyDescent="0.25">
      <c r="A4" s="365"/>
      <c r="B4" s="368"/>
      <c r="C4" s="368"/>
      <c r="D4" s="376"/>
      <c r="E4" s="376"/>
      <c r="F4" s="376"/>
      <c r="G4" s="376"/>
      <c r="H4" s="359"/>
      <c r="I4" s="360"/>
      <c r="J4" s="359"/>
      <c r="K4" s="360"/>
      <c r="L4" s="359"/>
      <c r="M4" s="360"/>
      <c r="N4" s="359"/>
      <c r="O4" s="360"/>
      <c r="P4" s="359"/>
      <c r="Q4" s="360"/>
      <c r="R4" s="359"/>
      <c r="S4" s="360"/>
      <c r="T4" s="359"/>
      <c r="U4" s="360"/>
      <c r="V4" s="359"/>
      <c r="W4" s="360"/>
      <c r="X4" s="359"/>
      <c r="Y4" s="360"/>
      <c r="Z4" s="359"/>
      <c r="AA4" s="360"/>
      <c r="AB4" s="359"/>
      <c r="AC4" s="360"/>
      <c r="AD4" s="359"/>
      <c r="AE4" s="360"/>
      <c r="AF4" s="359"/>
      <c r="AG4" s="360"/>
      <c r="AH4" s="378"/>
    </row>
    <row r="5" spans="1:35" s="10" customFormat="1" ht="39" customHeight="1" x14ac:dyDescent="0.25">
      <c r="A5" s="366"/>
      <c r="B5" s="369"/>
      <c r="C5" s="369"/>
      <c r="D5" s="377"/>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10" customFormat="1" ht="64.5" customHeight="1" x14ac:dyDescent="0.25">
      <c r="A6" s="367"/>
      <c r="B6" s="370"/>
      <c r="C6" s="370"/>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5" s="32" customFormat="1" ht="15.75" x14ac:dyDescent="0.25">
      <c r="A7" s="40"/>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5" s="25" customFormat="1" ht="31.5" customHeight="1" x14ac:dyDescent="0.25">
      <c r="A8" s="381"/>
      <c r="B8" s="384"/>
      <c r="C8" s="69"/>
      <c r="D8" s="70"/>
      <c r="E8" s="70"/>
      <c r="F8" s="70"/>
      <c r="G8" s="70"/>
      <c r="H8" s="70"/>
      <c r="I8" s="70"/>
      <c r="J8" s="71"/>
      <c r="K8" s="71"/>
      <c r="L8" s="71"/>
      <c r="M8" s="71"/>
      <c r="N8" s="71"/>
      <c r="O8" s="71"/>
      <c r="P8" s="71"/>
      <c r="Q8" s="71"/>
      <c r="R8" s="71"/>
      <c r="S8" s="71"/>
      <c r="T8" s="71"/>
      <c r="U8" s="71"/>
      <c r="V8" s="71"/>
      <c r="W8" s="71"/>
      <c r="X8" s="71"/>
      <c r="Y8" s="71"/>
      <c r="Z8" s="71"/>
      <c r="AA8" s="71"/>
      <c r="AB8" s="71"/>
      <c r="AC8" s="71"/>
      <c r="AD8" s="71"/>
      <c r="AE8" s="71"/>
      <c r="AF8" s="71"/>
      <c r="AG8" s="71"/>
      <c r="AH8" s="72"/>
    </row>
    <row r="9" spans="1:35" s="26" customFormat="1" ht="62.25" customHeight="1" x14ac:dyDescent="0.25">
      <c r="A9" s="382"/>
      <c r="B9" s="385"/>
      <c r="C9" s="73"/>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5"/>
    </row>
    <row r="10" spans="1:35" s="26" customFormat="1" ht="57.75" customHeight="1" x14ac:dyDescent="0.25">
      <c r="A10" s="382"/>
      <c r="B10" s="385"/>
      <c r="C10" s="73"/>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5"/>
    </row>
    <row r="11" spans="1:35" s="26" customFormat="1" ht="41.25" customHeight="1" x14ac:dyDescent="0.25">
      <c r="A11" s="383"/>
      <c r="B11" s="386"/>
      <c r="C11" s="65"/>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5"/>
    </row>
    <row r="12" spans="1:35" s="18" customFormat="1" ht="18.75" customHeight="1" x14ac:dyDescent="0.25">
      <c r="A12" s="68"/>
      <c r="B12" s="387"/>
      <c r="C12" s="388"/>
      <c r="D12" s="388"/>
      <c r="E12" s="388"/>
      <c r="F12" s="388"/>
      <c r="G12" s="388"/>
      <c r="H12" s="388"/>
      <c r="I12" s="388"/>
      <c r="J12" s="388"/>
      <c r="K12" s="388"/>
      <c r="L12" s="388"/>
      <c r="M12" s="388"/>
      <c r="N12" s="388"/>
      <c r="O12" s="388"/>
      <c r="P12" s="388"/>
      <c r="Q12" s="388"/>
      <c r="R12" s="388"/>
      <c r="S12" s="388"/>
      <c r="T12" s="388"/>
      <c r="U12" s="388"/>
      <c r="V12" s="388"/>
      <c r="W12" s="388"/>
      <c r="X12" s="388"/>
      <c r="Y12" s="388"/>
      <c r="Z12" s="388"/>
      <c r="AA12" s="388"/>
      <c r="AB12" s="388"/>
      <c r="AC12" s="388"/>
      <c r="AD12" s="388"/>
      <c r="AE12" s="388"/>
      <c r="AF12" s="388"/>
      <c r="AG12" s="389"/>
      <c r="AH12" s="46"/>
    </row>
    <row r="13" spans="1:35" s="21" customFormat="1" ht="109.5" customHeight="1" x14ac:dyDescent="0.25">
      <c r="A13" s="390"/>
      <c r="B13" s="378"/>
      <c r="C13" s="57"/>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60"/>
      <c r="AI13" s="23"/>
    </row>
    <row r="14" spans="1:35" s="21" customFormat="1" ht="42.75" hidden="1" customHeight="1" x14ac:dyDescent="0.25">
      <c r="A14" s="391"/>
      <c r="B14" s="379"/>
      <c r="C14" s="61"/>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0"/>
      <c r="AI14" s="23"/>
    </row>
    <row r="15" spans="1:35" s="21" customFormat="1" ht="57" hidden="1" customHeight="1" x14ac:dyDescent="0.25">
      <c r="A15" s="391"/>
      <c r="B15" s="379"/>
      <c r="C15" s="61"/>
      <c r="D15" s="62"/>
      <c r="E15" s="62"/>
      <c r="F15" s="62"/>
      <c r="G15" s="62"/>
      <c r="H15" s="62"/>
      <c r="I15" s="62"/>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0"/>
      <c r="AI15" s="23"/>
    </row>
    <row r="16" spans="1:35" s="22" customFormat="1" ht="108" customHeight="1" x14ac:dyDescent="0.25">
      <c r="A16" s="392"/>
      <c r="B16" s="380"/>
      <c r="C16" s="61"/>
      <c r="D16" s="62"/>
      <c r="E16" s="62"/>
      <c r="F16" s="62"/>
      <c r="G16" s="62"/>
      <c r="H16" s="62"/>
      <c r="I16" s="62"/>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4"/>
      <c r="AI16" s="20"/>
    </row>
    <row r="17" spans="1:35" s="22" customFormat="1" ht="23.25" customHeight="1" x14ac:dyDescent="0.25">
      <c r="A17" s="115"/>
      <c r="B17" s="387"/>
      <c r="C17" s="388"/>
      <c r="D17" s="388"/>
      <c r="E17" s="388"/>
      <c r="F17" s="388"/>
      <c r="G17" s="388"/>
      <c r="H17" s="388"/>
      <c r="I17" s="388"/>
      <c r="J17" s="388"/>
      <c r="K17" s="388"/>
      <c r="L17" s="388"/>
      <c r="M17" s="388"/>
      <c r="N17" s="388"/>
      <c r="O17" s="388"/>
      <c r="P17" s="388"/>
      <c r="Q17" s="388"/>
      <c r="R17" s="388"/>
      <c r="S17" s="388"/>
      <c r="T17" s="388"/>
      <c r="U17" s="388"/>
      <c r="V17" s="388"/>
      <c r="W17" s="388"/>
      <c r="X17" s="388"/>
      <c r="Y17" s="388"/>
      <c r="Z17" s="388"/>
      <c r="AA17" s="388"/>
      <c r="AB17" s="388"/>
      <c r="AC17" s="388"/>
      <c r="AD17" s="388"/>
      <c r="AE17" s="388"/>
      <c r="AF17" s="388"/>
      <c r="AG17" s="389"/>
      <c r="AH17" s="46"/>
      <c r="AI17" s="20"/>
    </row>
    <row r="18" spans="1:35" s="21" customFormat="1" ht="31.5" customHeight="1" x14ac:dyDescent="0.25">
      <c r="A18" s="390"/>
      <c r="B18" s="378"/>
      <c r="C18" s="57"/>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60"/>
      <c r="AI18" s="23"/>
    </row>
    <row r="19" spans="1:35" s="21" customFormat="1" ht="42.75" hidden="1" customHeight="1" x14ac:dyDescent="0.25">
      <c r="A19" s="391"/>
      <c r="B19" s="379"/>
      <c r="C19" s="61"/>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0"/>
      <c r="AI19" s="23"/>
    </row>
    <row r="20" spans="1:35" s="21" customFormat="1" ht="69" customHeight="1" x14ac:dyDescent="0.25">
      <c r="A20" s="391"/>
      <c r="B20" s="379"/>
      <c r="C20" s="61"/>
      <c r="D20" s="62"/>
      <c r="E20" s="62"/>
      <c r="F20" s="62"/>
      <c r="G20" s="62"/>
      <c r="H20" s="62"/>
      <c r="I20" s="62"/>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0"/>
      <c r="AI20" s="23"/>
    </row>
    <row r="21" spans="1:35" s="22" customFormat="1" ht="115.5" customHeight="1" x14ac:dyDescent="0.25">
      <c r="A21" s="392"/>
      <c r="B21" s="380"/>
      <c r="C21" s="61"/>
      <c r="D21" s="62"/>
      <c r="E21" s="62"/>
      <c r="F21" s="62"/>
      <c r="G21" s="62"/>
      <c r="H21" s="62"/>
      <c r="I21" s="62"/>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4"/>
      <c r="AI21" s="20"/>
    </row>
    <row r="22" spans="1:35" s="22" customFormat="1" ht="28.5" customHeight="1" x14ac:dyDescent="0.25">
      <c r="A22" s="396"/>
      <c r="B22" s="378"/>
      <c r="C22" s="57"/>
      <c r="D22" s="58"/>
      <c r="E22" s="58"/>
      <c r="F22" s="58"/>
      <c r="G22" s="58"/>
      <c r="H22" s="58"/>
      <c r="I22" s="58"/>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60"/>
      <c r="AI22" s="20"/>
    </row>
    <row r="23" spans="1:35" s="26" customFormat="1" ht="55.5" customHeight="1" x14ac:dyDescent="0.25">
      <c r="A23" s="397"/>
      <c r="B23" s="379"/>
      <c r="C23" s="73"/>
      <c r="D23" s="74"/>
      <c r="E23" s="74"/>
      <c r="F23" s="74"/>
      <c r="G23" s="74"/>
      <c r="H23" s="74"/>
      <c r="I23" s="74"/>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72"/>
      <c r="AI23" s="24"/>
    </row>
    <row r="24" spans="1:35" s="26" customFormat="1" ht="62.25" customHeight="1" x14ac:dyDescent="0.25">
      <c r="A24" s="397"/>
      <c r="B24" s="379"/>
      <c r="C24" s="73"/>
      <c r="D24" s="74"/>
      <c r="E24" s="74"/>
      <c r="F24" s="74"/>
      <c r="G24" s="74"/>
      <c r="H24" s="74"/>
      <c r="I24" s="74"/>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72"/>
      <c r="AI24" s="24"/>
    </row>
    <row r="25" spans="1:35" s="26" customFormat="1" ht="62.25" customHeight="1" x14ac:dyDescent="0.25">
      <c r="A25" s="503"/>
      <c r="B25" s="380"/>
      <c r="C25" s="73"/>
      <c r="D25" s="74"/>
      <c r="E25" s="74"/>
      <c r="F25" s="74"/>
      <c r="G25" s="74"/>
      <c r="H25" s="74"/>
      <c r="I25" s="74"/>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72"/>
      <c r="AI25" s="24"/>
    </row>
    <row r="26" spans="1:35" s="22" customFormat="1" ht="30.75" customHeight="1" x14ac:dyDescent="0.25">
      <c r="A26" s="409"/>
      <c r="B26" s="401"/>
      <c r="C26" s="57"/>
      <c r="D26" s="58"/>
      <c r="E26" s="58"/>
      <c r="F26" s="58"/>
      <c r="G26" s="58"/>
      <c r="H26" s="58"/>
      <c r="I26" s="58"/>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60"/>
      <c r="AI26" s="20"/>
    </row>
    <row r="27" spans="1:35" s="22" customFormat="1" ht="54" customHeight="1" x14ac:dyDescent="0.25">
      <c r="A27" s="410"/>
      <c r="B27" s="402"/>
      <c r="C27" s="61"/>
      <c r="D27" s="62"/>
      <c r="E27" s="62"/>
      <c r="F27" s="62"/>
      <c r="G27" s="62"/>
      <c r="H27" s="62"/>
      <c r="I27" s="62"/>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0"/>
      <c r="AI27" s="20"/>
    </row>
    <row r="28" spans="1:35" s="22" customFormat="1" ht="46.5" customHeight="1" x14ac:dyDescent="0.25">
      <c r="A28" s="411"/>
      <c r="B28" s="402"/>
      <c r="C28" s="61"/>
      <c r="D28" s="62"/>
      <c r="E28" s="62"/>
      <c r="F28" s="62"/>
      <c r="G28" s="62"/>
      <c r="H28" s="62"/>
      <c r="I28" s="62"/>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0"/>
      <c r="AI28" s="20"/>
    </row>
    <row r="29" spans="1:35" s="22" customFormat="1" ht="42.75" customHeight="1" x14ac:dyDescent="0.25">
      <c r="A29" s="411"/>
      <c r="B29" s="401"/>
      <c r="C29" s="57"/>
      <c r="D29" s="58"/>
      <c r="E29" s="58"/>
      <c r="F29" s="58"/>
      <c r="G29" s="58"/>
      <c r="H29" s="58"/>
      <c r="I29" s="58"/>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60"/>
      <c r="AI29" s="20"/>
    </row>
    <row r="30" spans="1:35" s="22" customFormat="1" ht="58.5" hidden="1" customHeight="1" x14ac:dyDescent="0.25">
      <c r="A30" s="411"/>
      <c r="B30" s="402"/>
      <c r="C30" s="61"/>
      <c r="D30" s="62"/>
      <c r="E30" s="62"/>
      <c r="F30" s="62"/>
      <c r="G30" s="62"/>
      <c r="H30" s="62"/>
      <c r="I30" s="62"/>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0"/>
      <c r="AI30" s="20"/>
    </row>
    <row r="31" spans="1:35" s="22" customFormat="1" ht="42.75" customHeight="1" x14ac:dyDescent="0.25">
      <c r="A31" s="502"/>
      <c r="B31" s="402"/>
      <c r="C31" s="61"/>
      <c r="D31" s="62"/>
      <c r="E31" s="62"/>
      <c r="F31" s="62"/>
      <c r="G31" s="62"/>
      <c r="H31" s="62"/>
      <c r="I31" s="62"/>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0"/>
      <c r="AI31" s="20"/>
    </row>
    <row r="32" spans="1:35" s="22" customFormat="1" ht="38.25" customHeight="1" x14ac:dyDescent="0.25">
      <c r="A32" s="501"/>
      <c r="B32" s="401"/>
      <c r="C32" s="57"/>
      <c r="D32" s="58"/>
      <c r="E32" s="58"/>
      <c r="F32" s="58"/>
      <c r="G32" s="58"/>
      <c r="H32" s="58"/>
      <c r="I32" s="58"/>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60"/>
      <c r="AI32" s="20"/>
    </row>
    <row r="33" spans="1:35" s="22" customFormat="1" ht="58.5" hidden="1" customHeight="1" x14ac:dyDescent="0.25">
      <c r="A33" s="411"/>
      <c r="B33" s="402"/>
      <c r="C33" s="61"/>
      <c r="D33" s="62"/>
      <c r="E33" s="62"/>
      <c r="F33" s="62"/>
      <c r="G33" s="62"/>
      <c r="H33" s="62"/>
      <c r="I33" s="62"/>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0"/>
      <c r="AI33" s="20"/>
    </row>
    <row r="34" spans="1:35" s="22" customFormat="1" ht="48.75" customHeight="1" x14ac:dyDescent="0.25">
      <c r="A34" s="502"/>
      <c r="B34" s="402"/>
      <c r="C34" s="61"/>
      <c r="D34" s="62"/>
      <c r="E34" s="62"/>
      <c r="F34" s="62"/>
      <c r="G34" s="62"/>
      <c r="H34" s="62"/>
      <c r="I34" s="62"/>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0"/>
      <c r="AI34" s="20"/>
    </row>
    <row r="35" spans="1:35" s="22" customFormat="1" ht="48.75" customHeight="1" x14ac:dyDescent="0.25">
      <c r="A35" s="504"/>
      <c r="B35" s="401"/>
      <c r="C35" s="57"/>
      <c r="D35" s="58"/>
      <c r="E35" s="58"/>
      <c r="F35" s="58"/>
      <c r="G35" s="58"/>
      <c r="H35" s="58"/>
      <c r="I35" s="58"/>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60"/>
      <c r="AI35" s="20"/>
    </row>
    <row r="36" spans="1:35" s="22" customFormat="1" ht="48.75" hidden="1" customHeight="1" x14ac:dyDescent="0.25">
      <c r="A36" s="411"/>
      <c r="B36" s="402"/>
      <c r="C36" s="61"/>
      <c r="D36" s="62"/>
      <c r="E36" s="62"/>
      <c r="F36" s="62"/>
      <c r="G36" s="62"/>
      <c r="H36" s="62"/>
      <c r="I36" s="62"/>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0"/>
      <c r="AI36" s="20"/>
    </row>
    <row r="37" spans="1:35" s="22" customFormat="1" ht="48.75" customHeight="1" x14ac:dyDescent="0.25">
      <c r="A37" s="502"/>
      <c r="B37" s="402"/>
      <c r="C37" s="61"/>
      <c r="D37" s="62"/>
      <c r="E37" s="62"/>
      <c r="F37" s="62"/>
      <c r="G37" s="62"/>
      <c r="H37" s="62"/>
      <c r="I37" s="62"/>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0"/>
      <c r="AI37" s="20"/>
    </row>
    <row r="38" spans="1:35" s="22" customFormat="1" ht="48.75" customHeight="1" x14ac:dyDescent="0.25">
      <c r="A38" s="504"/>
      <c r="B38" s="428"/>
      <c r="C38" s="57"/>
      <c r="D38" s="58"/>
      <c r="E38" s="58"/>
      <c r="F38" s="58"/>
      <c r="G38" s="58"/>
      <c r="H38" s="58"/>
      <c r="I38" s="58"/>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60"/>
      <c r="AI38" s="20"/>
    </row>
    <row r="39" spans="1:35" s="22" customFormat="1" ht="54.75" customHeight="1" x14ac:dyDescent="0.25">
      <c r="A39" s="411"/>
      <c r="B39" s="429"/>
      <c r="C39" s="61"/>
      <c r="D39" s="62"/>
      <c r="E39" s="62"/>
      <c r="F39" s="62"/>
      <c r="G39" s="62"/>
      <c r="H39" s="62"/>
      <c r="I39" s="62"/>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0"/>
      <c r="AI39" s="20"/>
    </row>
    <row r="40" spans="1:35" s="22" customFormat="1" ht="48.75" customHeight="1" x14ac:dyDescent="0.25">
      <c r="A40" s="502"/>
      <c r="B40" s="429"/>
      <c r="C40" s="61"/>
      <c r="D40" s="62"/>
      <c r="E40" s="62"/>
      <c r="F40" s="62"/>
      <c r="G40" s="62"/>
      <c r="H40" s="62"/>
      <c r="I40" s="62"/>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0"/>
      <c r="AI40" s="20"/>
    </row>
    <row r="41" spans="1:35" s="22" customFormat="1" ht="25.5" customHeight="1" x14ac:dyDescent="0.25">
      <c r="A41" s="115"/>
      <c r="B41" s="387"/>
      <c r="C41" s="388"/>
      <c r="D41" s="388"/>
      <c r="E41" s="388"/>
      <c r="F41" s="388"/>
      <c r="G41" s="388"/>
      <c r="H41" s="388"/>
      <c r="I41" s="388"/>
      <c r="J41" s="388"/>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89"/>
      <c r="AH41" s="48"/>
      <c r="AI41" s="20"/>
    </row>
    <row r="42" spans="1:35" s="22" customFormat="1" ht="44.25" customHeight="1" x14ac:dyDescent="0.25">
      <c r="A42" s="396"/>
      <c r="B42" s="378"/>
      <c r="C42" s="57"/>
      <c r="D42" s="58"/>
      <c r="E42" s="58"/>
      <c r="F42" s="58"/>
      <c r="G42" s="58"/>
      <c r="H42" s="58"/>
      <c r="I42" s="58"/>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60"/>
      <c r="AI42" s="20"/>
    </row>
    <row r="43" spans="1:35" s="22" customFormat="1" ht="49.5" hidden="1" customHeight="1" x14ac:dyDescent="0.25">
      <c r="A43" s="397"/>
      <c r="B43" s="379"/>
      <c r="C43" s="61"/>
      <c r="D43" s="62"/>
      <c r="E43" s="62"/>
      <c r="F43" s="62"/>
      <c r="G43" s="62"/>
      <c r="H43" s="62"/>
      <c r="I43" s="62"/>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0"/>
      <c r="AI43" s="20"/>
    </row>
    <row r="44" spans="1:35" s="22" customFormat="1" ht="66.75" customHeight="1" x14ac:dyDescent="0.25">
      <c r="A44" s="503"/>
      <c r="B44" s="380"/>
      <c r="C44" s="61"/>
      <c r="D44" s="62"/>
      <c r="E44" s="62"/>
      <c r="F44" s="62"/>
      <c r="G44" s="62"/>
      <c r="H44" s="62"/>
      <c r="I44" s="62"/>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0"/>
      <c r="AI44" s="20"/>
    </row>
  </sheetData>
  <customSheetViews>
    <customSheetView guid="{60A1F930-4BEC-460A-8E14-01E47F6DD055}" scale="80" hiddenRows="1">
      <pane xSplit="6" ySplit="7" topLeftCell="G10" activePane="bottomRight" state="frozen"/>
      <selection pane="bottomRight" activeCell="L20" sqref="L20"/>
      <pageMargins left="0.7" right="0.7" top="0.75" bottom="0.75" header="0.3" footer="0.3"/>
      <pageSetup paperSize="9" orientation="portrait" r:id="rId1"/>
    </customSheetView>
    <customSheetView guid="{BBF6B43F-E0FC-43DF-B91C-674F6AB4B556}" scale="80" hiddenRows="1">
      <pane xSplit="6" ySplit="7" topLeftCell="G8" activePane="bottomRight" state="frozen"/>
      <selection pane="bottomRight" activeCell="H8" sqref="H8:I8"/>
      <pageMargins left="0.7" right="0.7" top="0.75" bottom="0.75" header="0.3" footer="0.3"/>
      <pageSetup paperSize="9" orientation="portrait" r:id="rId2"/>
    </customSheetView>
    <customSheetView guid="{30B635D9-57DB-47D5-8A0F-4B30DD769960}" scale="80" hiddenRows="1">
      <pane xSplit="6" ySplit="7" topLeftCell="G8" activePane="bottomRight" state="frozen"/>
      <selection pane="bottomRight" activeCell="H8" sqref="H8:I8"/>
      <pageMargins left="0.7" right="0.7" top="0.75" bottom="0.75" header="0.3" footer="0.3"/>
      <pageSetup paperSize="9" orientation="portrait" r:id="rId3"/>
    </customSheetView>
    <customSheetView guid="{DAEDC989-02E7-4319-8354-59410ACF3F1F}" scale="80" hiddenRows="1">
      <pane xSplit="6" ySplit="7" topLeftCell="G10" activePane="bottomRight" state="frozen"/>
      <selection pane="bottomRight" activeCell="L20" sqref="L20"/>
      <pageMargins left="0.7" right="0.7" top="0.75" bottom="0.75" header="0.3" footer="0.3"/>
      <pageSetup paperSize="9" orientation="portrait" r:id="rId4"/>
    </customSheetView>
    <customSheetView guid="{21E1D423-7B38-4272-8354-09B4DB62C9EB}" scale="80" hiddenRows="1">
      <pane xSplit="6" ySplit="7" topLeftCell="G10" activePane="bottomRight" state="frozen"/>
      <selection pane="bottomRight" activeCell="L20" sqref="L20"/>
      <pageMargins left="0.7" right="0.7" top="0.75" bottom="0.75" header="0.3" footer="0.3"/>
      <pageSetup paperSize="9" orientation="portrait" r:id="rId5"/>
    </customSheetView>
    <customSheetView guid="{EA46B61D-849C-4795-A4FF-F8F1740022EB}" scale="80" hiddenRows="1">
      <pane xSplit="6" ySplit="7" topLeftCell="G10" activePane="bottomRight" state="frozen"/>
      <selection pane="bottomRight" activeCell="L20" sqref="L20"/>
      <pageMargins left="0.7" right="0.7" top="0.75" bottom="0.75" header="0.3" footer="0.3"/>
      <pageSetup paperSize="9" orientation="portrait" r:id="rId6"/>
    </customSheetView>
    <customSheetView guid="{A0E2FBF6-E560-4343-8BE6-217DC798135B}" scale="80" hiddenRows="1">
      <pane xSplit="6" ySplit="7" topLeftCell="G10" activePane="bottomRight" state="frozen"/>
      <selection pane="bottomRight" activeCell="L20" sqref="L20"/>
      <pageMargins left="0.7" right="0.7" top="0.75" bottom="0.75" header="0.3" footer="0.3"/>
      <pageSetup paperSize="9" orientation="portrait" r:id="rId7"/>
    </customSheetView>
    <customSheetView guid="{20A05A62-CBE8-4538-BBC3-2AD9D3B8FAC0}" scale="80" hiddenRows="1">
      <pane xSplit="6" ySplit="7" topLeftCell="G10" activePane="bottomRight" state="frozen"/>
      <selection pane="bottomRight" activeCell="L20" sqref="L20"/>
      <pageMargins left="0.7" right="0.7" top="0.75" bottom="0.75" header="0.3" footer="0.3"/>
      <pageSetup paperSize="9" orientation="portrait" r:id="rId8"/>
    </customSheetView>
    <customSheetView guid="{A4AF2100-C59D-4F60-9EAB-56D9103463F7}" scale="80" hiddenRows="1">
      <pane xSplit="6" ySplit="7" topLeftCell="G10" activePane="bottomRight" state="frozen"/>
      <selection pane="bottomRight" activeCell="L20" sqref="L20"/>
      <pageMargins left="0.7" right="0.7" top="0.75" bottom="0.75" header="0.3" footer="0.3"/>
      <pageSetup paperSize="9" orientation="portrait" r:id="rId9"/>
    </customSheetView>
    <customSheetView guid="{AB9978E4-895D-4050-8F07-2484E22632D1}" scale="80" hiddenRows="1">
      <pane xSplit="6" ySplit="7" topLeftCell="G8" activePane="bottomRight" state="frozen"/>
      <selection pane="bottomRight" activeCell="H8" sqref="H8:I8"/>
      <pageMargins left="0.7" right="0.7" top="0.75" bottom="0.75" header="0.3" footer="0.3"/>
      <pageSetup paperSize="9" orientation="portrait" r:id="rId10"/>
    </customSheetView>
    <customSheetView guid="{519948E4-0B24-465F-9D9E-44BE50D1D647}" scale="80" hiddenRows="1">
      <pane xSplit="6" ySplit="7" topLeftCell="G10" activePane="bottomRight" state="frozen"/>
      <selection pane="bottomRight" activeCell="L20" sqref="L20"/>
      <pageMargins left="0.7" right="0.7" top="0.75" bottom="0.75" header="0.3" footer="0.3"/>
      <pageSetup paperSize="9" orientation="portrait" r:id="rId11"/>
    </customSheetView>
    <customSheetView guid="{C7DC638A-7F60-46C9-A1FB-9ADEAE87F332}" scale="80" hiddenRows="1">
      <pane xSplit="6" ySplit="7" topLeftCell="G10" activePane="bottomRight" state="frozen"/>
      <selection pane="bottomRight" activeCell="L20" sqref="L20"/>
      <pageMargins left="0.7" right="0.7" top="0.75" bottom="0.75" header="0.3" footer="0.3"/>
      <pageSetup paperSize="9" orientation="portrait" r:id="rId12"/>
    </customSheetView>
    <customSheetView guid="{2A5A11D4-90C6-4A3E-8165-7D7BD634B22F}" scale="80" hiddenRows="1">
      <pane xSplit="6" ySplit="7" topLeftCell="G10" activePane="bottomRight" state="frozen"/>
      <selection pane="bottomRight" activeCell="L20" sqref="L20"/>
      <pageMargins left="0.7" right="0.7" top="0.75" bottom="0.75" header="0.3" footer="0.3"/>
      <pageSetup paperSize="9" orientation="portrait" r:id="rId13"/>
    </customSheetView>
    <customSheetView guid="{562453CE-35F5-40A3-AD14-6399D1197C99}" scale="80" hiddenRows="1">
      <pane xSplit="6" ySplit="7" topLeftCell="G10" activePane="bottomRight" state="frozen"/>
      <selection pane="bottomRight" activeCell="L20" sqref="L20"/>
      <pageMargins left="0.7" right="0.7" top="0.75" bottom="0.75" header="0.3" footer="0.3"/>
      <pageSetup paperSize="9" orientation="portrait" r:id="rId14"/>
    </customSheetView>
    <customSheetView guid="{B6B60ED6-A6CC-4DA7-A8CA-5E6DB52D5A87}" scale="80" hiddenRows="1">
      <pane xSplit="6" ySplit="7" topLeftCell="G10" activePane="bottomRight" state="frozen"/>
      <selection pane="bottomRight" activeCell="L20" sqref="L20"/>
      <pageMargins left="0.7" right="0.7" top="0.75" bottom="0.75" header="0.3" footer="0.3"/>
      <pageSetup paperSize="9" orientation="portrait" r:id="rId15"/>
    </customSheetView>
    <customSheetView guid="{5DF2C78B-5EE4-439D-8D72-8D3A913B65F9}" scale="80" hiddenRows="1">
      <pane xSplit="6" ySplit="7" topLeftCell="G10" activePane="bottomRight" state="frozen"/>
      <selection pane="bottomRight" activeCell="L20" sqref="L20"/>
      <pageMargins left="0.7" right="0.7" top="0.75" bottom="0.75" header="0.3" footer="0.3"/>
      <pageSetup paperSize="9" orientation="portrait" r:id="rId16"/>
    </customSheetView>
    <customSheetView guid="{7C5A2A36-3D69-43D9-9018-A52C27EC78F9}" scale="80" hiddenRows="1">
      <pane xSplit="6" ySplit="7" topLeftCell="G10" activePane="bottomRight" state="frozen"/>
      <selection pane="bottomRight" activeCell="L20" sqref="L20"/>
      <pageMargins left="0.7" right="0.7" top="0.75" bottom="0.75" header="0.3" footer="0.3"/>
      <pageSetup paperSize="9" orientation="portrait" r:id="rId17"/>
    </customSheetView>
    <customSheetView guid="{C282AA4E-1BB5-4296-9AC6-844C0F88E5FC}" scale="80" hiddenRows="1">
      <pane xSplit="6" ySplit="7" topLeftCell="G10" activePane="bottomRight" state="frozen"/>
      <selection pane="bottomRight" activeCell="L20" sqref="L20"/>
      <pageMargins left="0.7" right="0.7" top="0.75" bottom="0.75" header="0.3" footer="0.3"/>
      <pageSetup paperSize="9" orientation="portrait" r:id="rId18"/>
    </customSheetView>
    <customSheetView guid="{996EC2F0-F6EC-4E63-A83E-34865157BD8D}" scale="80" hiddenRows="1">
      <pane xSplit="6" ySplit="7" topLeftCell="G10" activePane="bottomRight" state="frozen"/>
      <selection pane="bottomRight" activeCell="L20" sqref="L20"/>
      <pageMargins left="0.7" right="0.7" top="0.75" bottom="0.75" header="0.3" footer="0.3"/>
      <pageSetup paperSize="9" orientation="portrait" r:id="rId19"/>
    </customSheetView>
    <customSheetView guid="{2940A182-D1A7-43C5-8D6E-965BED4371B0}" scale="80" hiddenRows="1">
      <pane xSplit="6" ySplit="7" topLeftCell="G10" activePane="bottomRight" state="frozen"/>
      <selection pane="bottomRight" activeCell="L20" sqref="L20"/>
      <pageMargins left="0.7" right="0.7" top="0.75" bottom="0.75" header="0.3" footer="0.3"/>
      <pageSetup paperSize="9" orientation="portrait" r:id="rId20"/>
    </customSheetView>
    <customSheetView guid="{AFADB96A-0516-43C1-9F1B-0604F3CAC04A}" scale="80" hiddenRows="1">
      <pane xSplit="6" ySplit="7" topLeftCell="G10" activePane="bottomRight" state="frozen"/>
      <selection pane="bottomRight" activeCell="L20" sqref="L20"/>
      <pageMargins left="0.7" right="0.7" top="0.75" bottom="0.75" header="0.3" footer="0.3"/>
      <pageSetup paperSize="9" orientation="portrait" r:id="rId21"/>
    </customSheetView>
    <customSheetView guid="{133BB3F8-8DD4-4AEF-8CD6-A5FB14681329}" scale="80" hiddenRows="1" state="hidden">
      <pane xSplit="6" ySplit="7" topLeftCell="G11" activePane="bottomRight" state="frozen"/>
      <selection pane="bottomRight" activeCell="AB20" sqref="A2:AH33"/>
      <pageMargins left="0.7" right="0.7" top="0.75" bottom="0.75" header="0.3" footer="0.3"/>
      <pageSetup paperSize="9" orientation="portrait" r:id="rId22"/>
    </customSheetView>
  </customSheetViews>
  <mergeCells count="46">
    <mergeCell ref="R4:S5"/>
    <mergeCell ref="T4:U5"/>
    <mergeCell ref="C2:S2"/>
    <mergeCell ref="C3:S3"/>
    <mergeCell ref="A4:A6"/>
    <mergeCell ref="B4:B6"/>
    <mergeCell ref="C4:C6"/>
    <mergeCell ref="D4:D5"/>
    <mergeCell ref="E4:E5"/>
    <mergeCell ref="F4:F5"/>
    <mergeCell ref="G4:G5"/>
    <mergeCell ref="H4:I5"/>
    <mergeCell ref="AH4:AH6"/>
    <mergeCell ref="A8:A11"/>
    <mergeCell ref="B8:B11"/>
    <mergeCell ref="B12:AG12"/>
    <mergeCell ref="A13:A16"/>
    <mergeCell ref="B13:B16"/>
    <mergeCell ref="V4:W5"/>
    <mergeCell ref="X4:Y5"/>
    <mergeCell ref="Z4:AA5"/>
    <mergeCell ref="AB4:AC5"/>
    <mergeCell ref="AD4:AE5"/>
    <mergeCell ref="AF4:AG5"/>
    <mergeCell ref="J4:K5"/>
    <mergeCell ref="L4:M5"/>
    <mergeCell ref="N4:O5"/>
    <mergeCell ref="P4:Q5"/>
    <mergeCell ref="B17:AG17"/>
    <mergeCell ref="A26:A28"/>
    <mergeCell ref="B26:B28"/>
    <mergeCell ref="A29:A31"/>
    <mergeCell ref="B29:B31"/>
    <mergeCell ref="A18:A21"/>
    <mergeCell ref="B18:B21"/>
    <mergeCell ref="A22:A25"/>
    <mergeCell ref="B22:B25"/>
    <mergeCell ref="A32:A34"/>
    <mergeCell ref="B32:B34"/>
    <mergeCell ref="B41:AG41"/>
    <mergeCell ref="A42:A44"/>
    <mergeCell ref="B42:B44"/>
    <mergeCell ref="A35:A37"/>
    <mergeCell ref="B35:B37"/>
    <mergeCell ref="A38:A40"/>
    <mergeCell ref="B38:B40"/>
  </mergeCells>
  <pageMargins left="0.7" right="0.7" top="0.75" bottom="0.75" header="0.3" footer="0.3"/>
  <pageSetup paperSize="9" orientation="portrait" r:id="rId23"/>
  <legacyDrawing r:id="rId2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4"/>
  <sheetViews>
    <sheetView zoomScale="80" zoomScaleNormal="80" workbookViewId="0">
      <pane xSplit="6" ySplit="7" topLeftCell="G8" activePane="bottomRight" state="frozen"/>
      <selection pane="topRight" activeCell="G1" sqref="G1"/>
      <selection pane="bottomLeft" activeCell="A8" sqref="A8"/>
      <selection pane="bottomRight" activeCell="AB20" sqref="A2:AH33"/>
    </sheetView>
  </sheetViews>
  <sheetFormatPr defaultColWidth="9.140625" defaultRowHeight="15.75" x14ac:dyDescent="0.25"/>
  <cols>
    <col min="1" max="1" width="6.5703125" style="53" customWidth="1"/>
    <col min="2" max="2" width="40.5703125" style="53" customWidth="1"/>
    <col min="3" max="3" width="18.5703125" style="54" customWidth="1"/>
    <col min="4" max="4" width="18" style="53" customWidth="1"/>
    <col min="5" max="5" width="14.7109375" style="53" customWidth="1"/>
    <col min="6" max="6" width="17.140625" style="53" customWidth="1"/>
    <col min="7" max="7" width="17.85546875" style="53" customWidth="1"/>
    <col min="8" max="8" width="12.140625" style="53" customWidth="1"/>
    <col min="9" max="9" width="10.85546875" style="53" customWidth="1"/>
    <col min="10" max="10" width="12.7109375" style="53" customWidth="1"/>
    <col min="11" max="11" width="13.5703125" style="53" customWidth="1"/>
    <col min="12" max="12" width="12.42578125" style="53" customWidth="1"/>
    <col min="13" max="13" width="13" style="53" customWidth="1"/>
    <col min="14" max="33" width="11.5703125" style="53" customWidth="1"/>
    <col min="34" max="34" width="38.5703125" style="53" customWidth="1"/>
    <col min="35" max="16384" width="9.140625" style="53"/>
  </cols>
  <sheetData>
    <row r="1" spans="1:35" ht="8.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96"/>
      <c r="AE1" s="96"/>
      <c r="AF1" s="96"/>
      <c r="AG1" s="3"/>
      <c r="AH1" s="3"/>
    </row>
    <row r="2" spans="1:35" x14ac:dyDescent="0.25">
      <c r="C2" s="363"/>
      <c r="D2" s="363"/>
      <c r="E2" s="363"/>
      <c r="F2" s="363"/>
      <c r="G2" s="363"/>
      <c r="H2" s="363"/>
      <c r="I2" s="363"/>
      <c r="J2" s="363"/>
      <c r="K2" s="363"/>
      <c r="L2" s="363"/>
      <c r="M2" s="363"/>
      <c r="N2" s="363"/>
      <c r="O2" s="363"/>
      <c r="P2" s="363"/>
      <c r="Q2" s="363"/>
      <c r="R2" s="363"/>
      <c r="S2" s="363"/>
      <c r="T2" s="93"/>
      <c r="U2" s="93"/>
      <c r="V2" s="93"/>
      <c r="W2" s="93"/>
      <c r="X2" s="93"/>
      <c r="Y2" s="93"/>
      <c r="Z2" s="93"/>
      <c r="AA2" s="93"/>
      <c r="AB2" s="93"/>
      <c r="AC2" s="93"/>
      <c r="AD2" s="93"/>
      <c r="AE2" s="93"/>
      <c r="AF2" s="93"/>
      <c r="AG2" s="93"/>
      <c r="AH2" s="93"/>
    </row>
    <row r="3" spans="1:35" ht="36.75" customHeight="1" x14ac:dyDescent="0.25">
      <c r="C3" s="363"/>
      <c r="D3" s="363"/>
      <c r="E3" s="363"/>
      <c r="F3" s="363"/>
      <c r="G3" s="363"/>
      <c r="H3" s="363"/>
      <c r="I3" s="363"/>
      <c r="J3" s="363"/>
      <c r="K3" s="363"/>
      <c r="L3" s="363"/>
      <c r="M3" s="363"/>
      <c r="N3" s="363"/>
      <c r="O3" s="363"/>
      <c r="P3" s="363"/>
      <c r="Q3" s="363"/>
      <c r="R3" s="363"/>
      <c r="S3" s="363"/>
      <c r="T3" s="94"/>
      <c r="U3" s="94"/>
      <c r="V3" s="94"/>
      <c r="W3" s="94"/>
      <c r="X3" s="94"/>
      <c r="Y3" s="94"/>
      <c r="Z3" s="94"/>
      <c r="AA3" s="94"/>
      <c r="AB3" s="94"/>
      <c r="AC3" s="94"/>
      <c r="AD3" s="95"/>
      <c r="AE3" s="95"/>
      <c r="AF3" s="95"/>
      <c r="AG3" s="37"/>
      <c r="AH3" s="95"/>
    </row>
    <row r="4" spans="1:35" s="33" customFormat="1" ht="15" customHeight="1" x14ac:dyDescent="0.25">
      <c r="A4" s="365"/>
      <c r="B4" s="368"/>
      <c r="C4" s="368"/>
      <c r="D4" s="376"/>
      <c r="E4" s="376"/>
      <c r="F4" s="376"/>
      <c r="G4" s="376"/>
      <c r="H4" s="359"/>
      <c r="I4" s="360"/>
      <c r="J4" s="505"/>
      <c r="K4" s="506"/>
      <c r="L4" s="505"/>
      <c r="M4" s="506"/>
      <c r="N4" s="359"/>
      <c r="O4" s="360"/>
      <c r="P4" s="359"/>
      <c r="Q4" s="360"/>
      <c r="R4" s="359"/>
      <c r="S4" s="360"/>
      <c r="T4" s="359"/>
      <c r="U4" s="360"/>
      <c r="V4" s="359"/>
      <c r="W4" s="360"/>
      <c r="X4" s="359"/>
      <c r="Y4" s="360"/>
      <c r="Z4" s="359"/>
      <c r="AA4" s="360"/>
      <c r="AB4" s="359"/>
      <c r="AC4" s="360"/>
      <c r="AD4" s="359"/>
      <c r="AE4" s="360"/>
      <c r="AF4" s="359"/>
      <c r="AG4" s="360"/>
      <c r="AH4" s="378"/>
    </row>
    <row r="5" spans="1:35" s="33" customFormat="1" ht="39" customHeight="1" x14ac:dyDescent="0.25">
      <c r="A5" s="366"/>
      <c r="B5" s="369"/>
      <c r="C5" s="369"/>
      <c r="D5" s="377"/>
      <c r="E5" s="377"/>
      <c r="F5" s="377"/>
      <c r="G5" s="377"/>
      <c r="H5" s="361"/>
      <c r="I5" s="362"/>
      <c r="J5" s="507"/>
      <c r="K5" s="508"/>
      <c r="L5" s="507"/>
      <c r="M5" s="508"/>
      <c r="N5" s="361"/>
      <c r="O5" s="362"/>
      <c r="P5" s="361"/>
      <c r="Q5" s="362"/>
      <c r="R5" s="361"/>
      <c r="S5" s="362"/>
      <c r="T5" s="361"/>
      <c r="U5" s="362"/>
      <c r="V5" s="361"/>
      <c r="W5" s="362"/>
      <c r="X5" s="361"/>
      <c r="Y5" s="362"/>
      <c r="Z5" s="361"/>
      <c r="AA5" s="362"/>
      <c r="AB5" s="361"/>
      <c r="AC5" s="362"/>
      <c r="AD5" s="361"/>
      <c r="AE5" s="362"/>
      <c r="AF5" s="361"/>
      <c r="AG5" s="362"/>
      <c r="AH5" s="379"/>
    </row>
    <row r="6" spans="1:35" s="33" customFormat="1" ht="64.5" customHeight="1" x14ac:dyDescent="0.25">
      <c r="A6" s="367"/>
      <c r="B6" s="370"/>
      <c r="C6" s="370"/>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5" s="33" customFormat="1" x14ac:dyDescent="0.2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row>
    <row r="8" spans="1:35" s="100" customFormat="1" ht="31.5" customHeight="1" x14ac:dyDescent="0.25">
      <c r="A8" s="458"/>
      <c r="B8" s="378"/>
      <c r="C8" s="97"/>
      <c r="D8" s="98"/>
      <c r="E8" s="98"/>
      <c r="F8" s="98"/>
      <c r="G8" s="98"/>
      <c r="H8" s="98"/>
      <c r="I8" s="98"/>
      <c r="J8" s="99"/>
      <c r="K8" s="99"/>
      <c r="L8" s="99"/>
      <c r="M8" s="99"/>
      <c r="N8" s="99"/>
      <c r="O8" s="99"/>
      <c r="P8" s="99"/>
      <c r="Q8" s="99"/>
      <c r="R8" s="99"/>
      <c r="S8" s="99"/>
      <c r="T8" s="99"/>
      <c r="U8" s="99"/>
      <c r="V8" s="99"/>
      <c r="W8" s="99"/>
      <c r="X8" s="99"/>
      <c r="Y8" s="99"/>
      <c r="Z8" s="99"/>
      <c r="AA8" s="99"/>
      <c r="AB8" s="99"/>
      <c r="AC8" s="99"/>
      <c r="AD8" s="99"/>
      <c r="AE8" s="99"/>
      <c r="AF8" s="99"/>
      <c r="AG8" s="99"/>
      <c r="AH8" s="60"/>
    </row>
    <row r="9" spans="1:35" s="33" customFormat="1" ht="38.25" customHeight="1" x14ac:dyDescent="0.25">
      <c r="A9" s="460"/>
      <c r="B9" s="380"/>
      <c r="C9" s="101"/>
      <c r="D9" s="102"/>
      <c r="E9" s="102"/>
      <c r="F9" s="102"/>
      <c r="G9" s="102"/>
      <c r="H9" s="102"/>
      <c r="I9" s="102"/>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64"/>
    </row>
    <row r="10" spans="1:35" s="33" customFormat="1" ht="21" customHeight="1" x14ac:dyDescent="0.25">
      <c r="A10" s="107"/>
      <c r="B10" s="387"/>
      <c r="C10" s="388"/>
      <c r="D10" s="388"/>
      <c r="E10" s="388"/>
      <c r="F10" s="388"/>
      <c r="G10" s="388"/>
      <c r="H10" s="388"/>
      <c r="I10" s="388"/>
      <c r="J10" s="388"/>
      <c r="K10" s="388"/>
      <c r="L10" s="388"/>
      <c r="M10" s="388"/>
      <c r="N10" s="388"/>
      <c r="O10" s="388"/>
      <c r="P10" s="388"/>
      <c r="Q10" s="388"/>
      <c r="R10" s="388"/>
      <c r="S10" s="388"/>
      <c r="T10" s="388"/>
      <c r="U10" s="388"/>
      <c r="V10" s="388"/>
      <c r="W10" s="388"/>
      <c r="X10" s="388"/>
      <c r="Y10" s="388"/>
      <c r="Z10" s="388"/>
      <c r="AA10" s="388"/>
      <c r="AB10" s="388"/>
      <c r="AC10" s="388"/>
      <c r="AD10" s="388"/>
      <c r="AE10" s="388"/>
      <c r="AF10" s="388"/>
      <c r="AG10" s="389"/>
      <c r="AH10" s="64"/>
      <c r="AI10" s="106"/>
    </row>
    <row r="11" spans="1:35" s="100" customFormat="1" ht="43.5" customHeight="1" x14ac:dyDescent="0.25">
      <c r="A11" s="390"/>
      <c r="B11" s="368"/>
      <c r="C11" s="97"/>
      <c r="D11" s="98"/>
      <c r="E11" s="98"/>
      <c r="F11" s="98"/>
      <c r="G11" s="98"/>
      <c r="H11" s="98"/>
      <c r="I11" s="98"/>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60"/>
      <c r="AI11" s="106"/>
    </row>
    <row r="12" spans="1:35" s="33" customFormat="1" ht="48" customHeight="1" x14ac:dyDescent="0.25">
      <c r="A12" s="392"/>
      <c r="B12" s="370"/>
      <c r="C12" s="101"/>
      <c r="D12" s="102"/>
      <c r="E12" s="102"/>
      <c r="F12" s="102"/>
      <c r="G12" s="102"/>
      <c r="H12" s="102"/>
      <c r="I12" s="102"/>
      <c r="J12" s="185"/>
      <c r="K12" s="185"/>
      <c r="L12" s="185"/>
      <c r="M12" s="103"/>
      <c r="N12" s="103"/>
      <c r="O12" s="103"/>
      <c r="P12" s="103"/>
      <c r="Q12" s="103"/>
      <c r="R12" s="103"/>
      <c r="S12" s="103"/>
      <c r="T12" s="103"/>
      <c r="U12" s="103"/>
      <c r="V12" s="103"/>
      <c r="W12" s="103"/>
      <c r="X12" s="103"/>
      <c r="Y12" s="103"/>
      <c r="Z12" s="103"/>
      <c r="AA12" s="103"/>
      <c r="AB12" s="103"/>
      <c r="AC12" s="103"/>
      <c r="AD12" s="103"/>
      <c r="AE12" s="103"/>
      <c r="AF12" s="103"/>
      <c r="AG12" s="103"/>
      <c r="AH12" s="64"/>
      <c r="AI12" s="106"/>
    </row>
    <row r="13" spans="1:35" s="100" customFormat="1" ht="34.5" customHeight="1" x14ac:dyDescent="0.25">
      <c r="A13" s="458"/>
      <c r="B13" s="490"/>
      <c r="C13" s="108"/>
      <c r="D13" s="109"/>
      <c r="E13" s="109"/>
      <c r="F13" s="109"/>
      <c r="G13" s="109"/>
      <c r="H13" s="109"/>
      <c r="I13" s="109"/>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1"/>
      <c r="AI13" s="106"/>
    </row>
    <row r="14" spans="1:35" s="33" customFormat="1" ht="43.5" customHeight="1" x14ac:dyDescent="0.25">
      <c r="A14" s="460"/>
      <c r="B14" s="491"/>
      <c r="C14" s="112"/>
      <c r="D14" s="184"/>
      <c r="E14" s="113"/>
      <c r="F14" s="113"/>
      <c r="G14" s="113"/>
      <c r="H14" s="113"/>
      <c r="I14" s="113"/>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14"/>
      <c r="AH14" s="111"/>
      <c r="AI14" s="106"/>
    </row>
  </sheetData>
  <customSheetViews>
    <customSheetView guid="{60A1F930-4BEC-460A-8E14-01E47F6DD055}" scale="80">
      <pane xSplit="6" ySplit="7" topLeftCell="G8" activePane="bottomRight" state="frozen"/>
      <selection pane="bottomRight" activeCell="D24" sqref="D24"/>
      <pageMargins left="0.7" right="0.7" top="0.75" bottom="0.75" header="0.3" footer="0.3"/>
      <pageSetup paperSize="9" orientation="portrait" r:id="rId1"/>
    </customSheetView>
    <customSheetView guid="{BBF6B43F-E0FC-43DF-B91C-674F6AB4B556}" scale="80">
      <pane xSplit="6" ySplit="7" topLeftCell="G8" activePane="bottomRight" state="frozen"/>
      <selection pane="bottomRight" activeCell="D24" sqref="D24"/>
      <pageMargins left="0.7" right="0.7" top="0.75" bottom="0.75" header="0.3" footer="0.3"/>
      <pageSetup paperSize="9" orientation="portrait" r:id="rId2"/>
    </customSheetView>
    <customSheetView guid="{30B635D9-57DB-47D5-8A0F-4B30DD769960}" scale="80">
      <pane xSplit="6" ySplit="7" topLeftCell="G8" activePane="bottomRight" state="frozen"/>
      <selection pane="bottomRight" activeCell="D24" sqref="D24"/>
      <pageMargins left="0.7" right="0.7" top="0.75" bottom="0.75" header="0.3" footer="0.3"/>
      <pageSetup paperSize="9" orientation="portrait" r:id="rId3"/>
    </customSheetView>
    <customSheetView guid="{DAEDC989-02E7-4319-8354-59410ACF3F1F}" scale="80">
      <pane xSplit="6" ySplit="7" topLeftCell="G8" activePane="bottomRight" state="frozen"/>
      <selection pane="bottomRight" activeCell="G7" sqref="G7"/>
      <pageMargins left="0.7" right="0.7" top="0.75" bottom="0.75" header="0.3" footer="0.3"/>
      <pageSetup paperSize="9" orientation="portrait" r:id="rId4"/>
    </customSheetView>
    <customSheetView guid="{21E1D423-7B38-4272-8354-09B4DB62C9EB}" scale="80">
      <pane xSplit="6" ySplit="7" topLeftCell="G8" activePane="bottomRight" state="frozen"/>
      <selection pane="bottomRight" activeCell="D24" sqref="D24"/>
      <pageMargins left="0.7" right="0.7" top="0.75" bottom="0.75" header="0.3" footer="0.3"/>
      <pageSetup paperSize="9" orientation="portrait" r:id="rId5"/>
    </customSheetView>
    <customSheetView guid="{EA46B61D-849C-4795-A4FF-F8F1740022EB}" scale="80">
      <pane xSplit="6" ySplit="7" topLeftCell="G8" activePane="bottomRight" state="frozen"/>
      <selection pane="bottomRight" activeCell="D24" sqref="D24"/>
      <pageMargins left="0.7" right="0.7" top="0.75" bottom="0.75" header="0.3" footer="0.3"/>
      <pageSetup paperSize="9" orientation="portrait" r:id="rId6"/>
    </customSheetView>
    <customSheetView guid="{A0E2FBF6-E560-4343-8BE6-217DC798135B}" scale="80">
      <pane xSplit="6" ySplit="7" topLeftCell="G8" activePane="bottomRight" state="frozen"/>
      <selection pane="bottomRight" activeCell="D24" sqref="D24"/>
      <pageMargins left="0.7" right="0.7" top="0.75" bottom="0.75" header="0.3" footer="0.3"/>
      <pageSetup paperSize="9" orientation="portrait" r:id="rId7"/>
    </customSheetView>
    <customSheetView guid="{20A05A62-CBE8-4538-BBC3-2AD9D3B8FAC0}" scale="80">
      <pane xSplit="6" ySplit="7" topLeftCell="G8" activePane="bottomRight" state="frozen"/>
      <selection pane="bottomRight" activeCell="D24" sqref="D24"/>
      <pageMargins left="0.7" right="0.7" top="0.75" bottom="0.75" header="0.3" footer="0.3"/>
      <pageSetup paperSize="9" orientation="portrait" r:id="rId8"/>
    </customSheetView>
    <customSheetView guid="{A4AF2100-C59D-4F60-9EAB-56D9103463F7}" scale="80">
      <pane xSplit="6" ySplit="7" topLeftCell="G8" activePane="bottomRight" state="frozen"/>
      <selection pane="bottomRight" activeCell="D24" sqref="D24"/>
      <pageMargins left="0.7" right="0.7" top="0.75" bottom="0.75" header="0.3" footer="0.3"/>
      <pageSetup paperSize="9" orientation="portrait" r:id="rId9"/>
    </customSheetView>
    <customSheetView guid="{AB9978E4-895D-4050-8F07-2484E22632D1}" scale="80">
      <pane xSplit="6" ySplit="7" topLeftCell="G8" activePane="bottomRight" state="frozen"/>
      <selection pane="bottomRight" activeCell="D24" sqref="D24"/>
      <pageMargins left="0.7" right="0.7" top="0.75" bottom="0.75" header="0.3" footer="0.3"/>
      <pageSetup paperSize="9" orientation="portrait" r:id="rId10"/>
    </customSheetView>
    <customSheetView guid="{519948E4-0B24-465F-9D9E-44BE50D1D647}" scale="80">
      <pane xSplit="6" ySplit="7" topLeftCell="G8" activePane="bottomRight" state="frozen"/>
      <selection pane="bottomRight" activeCell="D24" sqref="D24"/>
      <pageMargins left="0.7" right="0.7" top="0.75" bottom="0.75" header="0.3" footer="0.3"/>
      <pageSetup paperSize="9" orientation="portrait" r:id="rId11"/>
    </customSheetView>
    <customSheetView guid="{C7DC638A-7F60-46C9-A1FB-9ADEAE87F332}" scale="80">
      <pane xSplit="6" ySplit="7" topLeftCell="H8" activePane="bottomRight" state="frozen"/>
      <selection pane="bottomRight" activeCell="M20" sqref="M20"/>
      <pageMargins left="0.7" right="0.7" top="0.75" bottom="0.75" header="0.3" footer="0.3"/>
      <pageSetup paperSize="9" orientation="portrait" r:id="rId12"/>
    </customSheetView>
    <customSheetView guid="{2A5A11D4-90C6-4A3E-8165-7D7BD634B22F}" scale="80">
      <pane xSplit="6" ySplit="7" topLeftCell="G8" activePane="bottomRight" state="frozen"/>
      <selection pane="bottomRight" activeCell="D24" sqref="D24"/>
      <pageMargins left="0.7" right="0.7" top="0.75" bottom="0.75" header="0.3" footer="0.3"/>
      <pageSetup paperSize="9" orientation="portrait" r:id="rId13"/>
    </customSheetView>
    <customSheetView guid="{562453CE-35F5-40A3-AD14-6399D1197C99}" scale="80">
      <pane xSplit="6" ySplit="7" topLeftCell="G8" activePane="bottomRight" state="frozen"/>
      <selection pane="bottomRight" activeCell="O14" sqref="O14"/>
      <pageMargins left="0.7" right="0.7" top="0.75" bottom="0.75" header="0.3" footer="0.3"/>
      <pageSetup paperSize="9" orientation="portrait" r:id="rId14"/>
    </customSheetView>
    <customSheetView guid="{B6B60ED6-A6CC-4DA7-A8CA-5E6DB52D5A87}" scale="80">
      <pane xSplit="6" ySplit="7" topLeftCell="G8" activePane="bottomRight" state="frozen"/>
      <selection pane="bottomRight" activeCell="D24" sqref="D24"/>
      <pageMargins left="0.7" right="0.7" top="0.75" bottom="0.75" header="0.3" footer="0.3"/>
      <pageSetup paperSize="9" orientation="portrait" r:id="rId15"/>
    </customSheetView>
    <customSheetView guid="{5DF2C78B-5EE4-439D-8D72-8D3A913B65F9}" scale="80">
      <pane xSplit="6" ySplit="7" topLeftCell="G8" activePane="bottomRight" state="frozen"/>
      <selection pane="bottomRight" activeCell="D24" sqref="D24"/>
      <pageMargins left="0.7" right="0.7" top="0.75" bottom="0.75" header="0.3" footer="0.3"/>
      <pageSetup paperSize="9" orientation="portrait" r:id="rId16"/>
    </customSheetView>
    <customSheetView guid="{7C5A2A36-3D69-43D9-9018-A52C27EC78F9}" scale="80">
      <pane xSplit="6" ySplit="7" topLeftCell="G8" activePane="bottomRight" state="frozen"/>
      <selection pane="bottomRight" activeCell="L13" sqref="L13"/>
      <pageMargins left="0.7" right="0.7" top="0.75" bottom="0.75" header="0.3" footer="0.3"/>
      <pageSetup paperSize="9" orientation="portrait" r:id="rId17"/>
    </customSheetView>
    <customSheetView guid="{C282AA4E-1BB5-4296-9AC6-844C0F88E5FC}" scale="80">
      <pane xSplit="6" ySplit="7" topLeftCell="G8" activePane="bottomRight" state="frozen"/>
      <selection pane="bottomRight" activeCell="D24" sqref="D24"/>
      <pageMargins left="0.7" right="0.7" top="0.75" bottom="0.75" header="0.3" footer="0.3"/>
      <pageSetup paperSize="9" orientation="portrait" r:id="rId18"/>
    </customSheetView>
    <customSheetView guid="{996EC2F0-F6EC-4E63-A83E-34865157BD8D}" scale="80">
      <pane xSplit="6" ySplit="7" topLeftCell="G8" activePane="bottomRight" state="frozen"/>
      <selection pane="bottomRight" activeCell="D24" sqref="D24"/>
      <pageMargins left="0.7" right="0.7" top="0.75" bottom="0.75" header="0.3" footer="0.3"/>
      <pageSetup paperSize="9" orientation="portrait" r:id="rId19"/>
    </customSheetView>
    <customSheetView guid="{2940A182-D1A7-43C5-8D6E-965BED4371B0}" scale="80">
      <pane xSplit="6" ySplit="7" topLeftCell="G8" activePane="bottomRight" state="frozen"/>
      <selection pane="bottomRight" activeCell="D24" sqref="D24"/>
      <pageMargins left="0.7" right="0.7" top="0.75" bottom="0.75" header="0.3" footer="0.3"/>
      <pageSetup paperSize="9" orientation="portrait" r:id="rId20"/>
    </customSheetView>
    <customSheetView guid="{AFADB96A-0516-43C1-9F1B-0604F3CAC04A}" scale="80">
      <pane xSplit="6" ySplit="7" topLeftCell="G8" activePane="bottomRight" state="frozen"/>
      <selection pane="bottomRight" activeCell="D24" sqref="D24"/>
      <pageMargins left="0.7" right="0.7" top="0.75" bottom="0.75" header="0.3" footer="0.3"/>
      <pageSetup paperSize="9" orientation="portrait" r:id="rId21"/>
    </customSheetView>
    <customSheetView guid="{133BB3F8-8DD4-4AEF-8CD6-A5FB14681329}" scale="80" state="hidden">
      <pane xSplit="6" ySplit="7" topLeftCell="G8" activePane="bottomRight" state="frozen"/>
      <selection pane="bottomRight" activeCell="AB20" sqref="A2:AH33"/>
      <pageMargins left="0.7" right="0.7" top="0.75" bottom="0.75" header="0.3" footer="0.3"/>
      <pageSetup paperSize="9" orientation="portrait" r:id="rId22"/>
    </customSheetView>
  </customSheetViews>
  <mergeCells count="30">
    <mergeCell ref="A4:A6"/>
    <mergeCell ref="B4:B6"/>
    <mergeCell ref="C4:C6"/>
    <mergeCell ref="D4:D5"/>
    <mergeCell ref="E4:E5"/>
    <mergeCell ref="N4:O5"/>
    <mergeCell ref="P4:Q5"/>
    <mergeCell ref="R4:S5"/>
    <mergeCell ref="T4:U5"/>
    <mergeCell ref="C2:S2"/>
    <mergeCell ref="C3:S3"/>
    <mergeCell ref="F4:F5"/>
    <mergeCell ref="G4:G5"/>
    <mergeCell ref="H4:I5"/>
    <mergeCell ref="A13:A14"/>
    <mergeCell ref="B13:B14"/>
    <mergeCell ref="AH4:AH6"/>
    <mergeCell ref="A8:A9"/>
    <mergeCell ref="B8:B9"/>
    <mergeCell ref="B10:AG10"/>
    <mergeCell ref="A11:A12"/>
    <mergeCell ref="B11:B12"/>
    <mergeCell ref="V4:W5"/>
    <mergeCell ref="X4:Y5"/>
    <mergeCell ref="Z4:AA5"/>
    <mergeCell ref="AB4:AC5"/>
    <mergeCell ref="AD4:AE5"/>
    <mergeCell ref="AF4:AG5"/>
    <mergeCell ref="J4:K5"/>
    <mergeCell ref="L4:M5"/>
  </mergeCells>
  <pageMargins left="0.7" right="0.7" top="0.75" bottom="0.75" header="0.3" footer="0.3"/>
  <pageSetup paperSize="9" orientation="portrait" r:id="rId2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62"/>
  <sheetViews>
    <sheetView zoomScale="75" zoomScaleNormal="50" workbookViewId="0">
      <pane xSplit="6" ySplit="7" topLeftCell="G25" activePane="bottomRight" state="frozen"/>
      <selection pane="topRight" activeCell="G1" sqref="G1"/>
      <selection pane="bottomLeft" activeCell="A8" sqref="A8"/>
      <selection pane="bottomRight" activeCell="AB20" sqref="A2:AH33"/>
    </sheetView>
  </sheetViews>
  <sheetFormatPr defaultColWidth="9.140625" defaultRowHeight="15" x14ac:dyDescent="0.25"/>
  <cols>
    <col min="1" max="1" width="6.5703125" style="8" customWidth="1"/>
    <col min="2" max="2" width="34.5703125" style="8" customWidth="1"/>
    <col min="3" max="3" width="20.85546875" style="9" customWidth="1"/>
    <col min="4" max="4" width="18" style="130"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5.140625" style="8" customWidth="1"/>
    <col min="13" max="13" width="13" style="8" customWidth="1"/>
    <col min="14" max="14" width="15.28515625" style="8" customWidth="1"/>
    <col min="15" max="15" width="11.5703125" style="8" customWidth="1"/>
    <col min="16" max="16" width="15" style="8" customWidth="1"/>
    <col min="17" max="17" width="11.5703125" style="8" customWidth="1"/>
    <col min="18" max="18" width="14.42578125"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3.7109375" style="8" customWidth="1"/>
    <col min="33" max="33" width="11.5703125" style="8" customWidth="1"/>
    <col min="34" max="34" width="124.42578125" style="8" customWidth="1"/>
    <col min="35" max="16384" width="9.140625" style="8"/>
  </cols>
  <sheetData>
    <row r="1" spans="1:35" s="10" customFormat="1" ht="23.25" customHeight="1" x14ac:dyDescent="0.25">
      <c r="C1" s="119"/>
      <c r="D1" s="120"/>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63"/>
      <c r="D2" s="363"/>
      <c r="E2" s="363"/>
      <c r="F2" s="363"/>
      <c r="G2" s="363"/>
      <c r="H2" s="363"/>
      <c r="I2" s="363"/>
      <c r="J2" s="363"/>
      <c r="K2" s="363"/>
      <c r="L2" s="363"/>
      <c r="M2" s="363"/>
      <c r="N2" s="363"/>
      <c r="O2" s="363"/>
      <c r="P2" s="363"/>
      <c r="Q2" s="363"/>
      <c r="R2" s="363"/>
      <c r="S2" s="363"/>
      <c r="T2" s="35"/>
      <c r="U2" s="35"/>
      <c r="V2" s="35"/>
      <c r="W2" s="35"/>
      <c r="X2" s="35"/>
      <c r="Y2" s="35"/>
      <c r="Z2" s="35"/>
      <c r="AA2" s="35"/>
      <c r="AB2" s="35"/>
      <c r="AC2" s="35"/>
      <c r="AD2" s="35"/>
      <c r="AE2" s="35"/>
      <c r="AF2" s="35"/>
      <c r="AG2" s="35"/>
      <c r="AH2" s="35"/>
    </row>
    <row r="3" spans="1:35" s="10" customFormat="1" ht="27" customHeight="1" x14ac:dyDescent="0.25">
      <c r="A3" s="55"/>
      <c r="B3" s="55"/>
      <c r="C3" s="364"/>
      <c r="D3" s="364"/>
      <c r="E3" s="364"/>
      <c r="F3" s="364"/>
      <c r="G3" s="364"/>
      <c r="H3" s="364"/>
      <c r="I3" s="364"/>
      <c r="J3" s="364"/>
      <c r="K3" s="364"/>
      <c r="L3" s="364"/>
      <c r="M3" s="364"/>
      <c r="N3" s="364"/>
      <c r="O3" s="364"/>
      <c r="P3" s="364"/>
      <c r="Q3" s="364"/>
      <c r="R3" s="364"/>
      <c r="S3" s="364"/>
      <c r="T3" s="36"/>
      <c r="U3" s="36"/>
      <c r="V3" s="36"/>
      <c r="W3" s="36"/>
      <c r="X3" s="36"/>
      <c r="Y3" s="36"/>
      <c r="Z3" s="36"/>
      <c r="AA3" s="36"/>
      <c r="AB3" s="36"/>
      <c r="AC3" s="36"/>
      <c r="AD3" s="37"/>
      <c r="AE3" s="37"/>
      <c r="AF3" s="37"/>
      <c r="AG3" s="37"/>
      <c r="AH3" s="37"/>
    </row>
    <row r="4" spans="1:35" s="10" customFormat="1" ht="15" customHeight="1" x14ac:dyDescent="0.25">
      <c r="A4" s="365"/>
      <c r="B4" s="368"/>
      <c r="C4" s="371"/>
      <c r="D4" s="374"/>
      <c r="E4" s="376"/>
      <c r="F4" s="376"/>
      <c r="G4" s="376"/>
      <c r="H4" s="359"/>
      <c r="I4" s="360"/>
      <c r="J4" s="359"/>
      <c r="K4" s="360"/>
      <c r="L4" s="359"/>
      <c r="M4" s="360"/>
      <c r="N4" s="359"/>
      <c r="O4" s="360"/>
      <c r="P4" s="359"/>
      <c r="Q4" s="360"/>
      <c r="R4" s="359"/>
      <c r="S4" s="360"/>
      <c r="T4" s="359"/>
      <c r="U4" s="360"/>
      <c r="V4" s="359"/>
      <c r="W4" s="360"/>
      <c r="X4" s="359"/>
      <c r="Y4" s="360"/>
      <c r="Z4" s="359"/>
      <c r="AA4" s="360"/>
      <c r="AB4" s="359"/>
      <c r="AC4" s="360"/>
      <c r="AD4" s="359"/>
      <c r="AE4" s="360"/>
      <c r="AF4" s="359"/>
      <c r="AG4" s="360"/>
      <c r="AH4" s="378"/>
    </row>
    <row r="5" spans="1:35" s="10" customFormat="1" ht="39" customHeight="1" x14ac:dyDescent="0.25">
      <c r="A5" s="366"/>
      <c r="B5" s="369"/>
      <c r="C5" s="372"/>
      <c r="D5" s="375"/>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10" customFormat="1" ht="64.5" customHeight="1" x14ac:dyDescent="0.25">
      <c r="A6" s="367"/>
      <c r="B6" s="370"/>
      <c r="C6" s="373"/>
      <c r="D6" s="121"/>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5" s="32" customFormat="1" ht="15.75" x14ac:dyDescent="0.25">
      <c r="A7" s="40"/>
      <c r="B7" s="40"/>
      <c r="C7" s="122"/>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5" s="25" customFormat="1" ht="31.5" customHeight="1" x14ac:dyDescent="0.25">
      <c r="A8" s="381"/>
      <c r="B8" s="545"/>
      <c r="C8" s="191"/>
      <c r="D8" s="192"/>
      <c r="E8" s="192"/>
      <c r="F8" s="192"/>
      <c r="G8" s="192"/>
      <c r="H8" s="192"/>
      <c r="I8" s="192"/>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72"/>
    </row>
    <row r="9" spans="1:35" s="26" customFormat="1" ht="40.5" customHeight="1" x14ac:dyDescent="0.25">
      <c r="A9" s="382"/>
      <c r="B9" s="546"/>
      <c r="C9" s="194"/>
      <c r="D9" s="195"/>
      <c r="E9" s="195"/>
      <c r="F9" s="195"/>
      <c r="G9" s="195"/>
      <c r="H9" s="195"/>
      <c r="I9" s="195"/>
      <c r="J9" s="195"/>
      <c r="K9" s="195"/>
      <c r="L9" s="195"/>
      <c r="M9" s="195"/>
      <c r="N9" s="195"/>
      <c r="O9" s="195"/>
      <c r="P9" s="195"/>
      <c r="Q9" s="195"/>
      <c r="R9" s="195"/>
      <c r="S9" s="195"/>
      <c r="T9" s="195"/>
      <c r="U9" s="195"/>
      <c r="V9" s="195"/>
      <c r="W9" s="195"/>
      <c r="X9" s="195"/>
      <c r="Y9" s="195"/>
      <c r="Z9" s="195"/>
      <c r="AA9" s="195"/>
      <c r="AB9" s="195"/>
      <c r="AC9" s="195"/>
      <c r="AD9" s="195"/>
      <c r="AE9" s="195"/>
      <c r="AF9" s="195"/>
      <c r="AG9" s="195"/>
      <c r="AH9" s="75"/>
    </row>
    <row r="10" spans="1:35" s="26" customFormat="1" ht="34.5" customHeight="1" x14ac:dyDescent="0.25">
      <c r="A10" s="383"/>
      <c r="B10" s="547"/>
      <c r="C10" s="194"/>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75"/>
    </row>
    <row r="11" spans="1:35" s="22" customFormat="1" ht="18.75" customHeight="1" x14ac:dyDescent="0.25">
      <c r="A11" s="68"/>
      <c r="B11" s="387"/>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8"/>
      <c r="AD11" s="388"/>
      <c r="AE11" s="388"/>
      <c r="AF11" s="388"/>
      <c r="AG11" s="389"/>
      <c r="AH11" s="46"/>
    </row>
    <row r="12" spans="1:35" s="21" customFormat="1" ht="23.25" customHeight="1" x14ac:dyDescent="0.25">
      <c r="A12" s="511"/>
      <c r="B12" s="513"/>
      <c r="C12" s="186"/>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60"/>
      <c r="AI12" s="23"/>
    </row>
    <row r="13" spans="1:35" s="22" customFormat="1" ht="48" customHeight="1" x14ac:dyDescent="0.25">
      <c r="A13" s="512"/>
      <c r="B13" s="514"/>
      <c r="C13" s="189"/>
      <c r="D13" s="190"/>
      <c r="E13" s="190"/>
      <c r="F13" s="190"/>
      <c r="G13" s="190"/>
      <c r="H13" s="190"/>
      <c r="I13" s="190"/>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64"/>
      <c r="AI13" s="20"/>
    </row>
    <row r="14" spans="1:35" s="21" customFormat="1" ht="48" customHeight="1" x14ac:dyDescent="0.25">
      <c r="A14" s="390"/>
      <c r="B14" s="515"/>
      <c r="C14" s="125"/>
      <c r="D14" s="70"/>
      <c r="E14" s="70"/>
      <c r="F14" s="70"/>
      <c r="G14" s="70"/>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285"/>
      <c r="AI14" s="23"/>
    </row>
    <row r="15" spans="1:35" s="22" customFormat="1" ht="61.9" customHeight="1" x14ac:dyDescent="0.25">
      <c r="A15" s="392"/>
      <c r="B15" s="544"/>
      <c r="C15" s="126"/>
      <c r="D15" s="74"/>
      <c r="E15" s="62"/>
      <c r="F15" s="62"/>
      <c r="G15" s="62"/>
      <c r="H15" s="62"/>
      <c r="I15" s="62"/>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286"/>
      <c r="AI15" s="20"/>
    </row>
    <row r="16" spans="1:35" s="21" customFormat="1" ht="331.15" customHeight="1" x14ac:dyDescent="0.25">
      <c r="A16" s="390"/>
      <c r="B16" s="515"/>
      <c r="C16" s="125"/>
      <c r="D16" s="70"/>
      <c r="E16" s="70"/>
      <c r="F16" s="70"/>
      <c r="G16" s="70"/>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285"/>
      <c r="AI16" s="23"/>
    </row>
    <row r="17" spans="1:35" s="22" customFormat="1" ht="67.900000000000006" customHeight="1" x14ac:dyDescent="0.25">
      <c r="A17" s="392"/>
      <c r="B17" s="544"/>
      <c r="C17" s="126"/>
      <c r="D17" s="74"/>
      <c r="E17" s="62"/>
      <c r="F17" s="62"/>
      <c r="G17" s="62"/>
      <c r="H17" s="62"/>
      <c r="I17" s="62"/>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4"/>
      <c r="AI17" s="20"/>
    </row>
    <row r="18" spans="1:35" s="21" customFormat="1" ht="40.5" customHeight="1" x14ac:dyDescent="0.25">
      <c r="A18" s="390"/>
      <c r="B18" s="515"/>
      <c r="C18" s="125"/>
      <c r="D18" s="70"/>
      <c r="E18" s="70"/>
      <c r="F18" s="70"/>
      <c r="G18" s="70"/>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285"/>
      <c r="AI18" s="23"/>
    </row>
    <row r="19" spans="1:35" s="22" customFormat="1" ht="40.9" customHeight="1" x14ac:dyDescent="0.25">
      <c r="A19" s="392"/>
      <c r="B19" s="544"/>
      <c r="C19" s="126"/>
      <c r="D19" s="74"/>
      <c r="E19" s="62"/>
      <c r="F19" s="62"/>
      <c r="G19" s="62"/>
      <c r="H19" s="62"/>
      <c r="I19" s="62"/>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4"/>
      <c r="AI19" s="20"/>
    </row>
    <row r="20" spans="1:35" s="22" customFormat="1" ht="29.25" customHeight="1" x14ac:dyDescent="0.25">
      <c r="A20" s="164"/>
      <c r="B20" s="387"/>
      <c r="C20" s="388"/>
      <c r="D20" s="388"/>
      <c r="E20" s="388"/>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AE20" s="388"/>
      <c r="AF20" s="388"/>
      <c r="AG20" s="389"/>
      <c r="AH20" s="64"/>
      <c r="AI20" s="20"/>
    </row>
    <row r="21" spans="1:35" s="21" customFormat="1" ht="55.5" customHeight="1" x14ac:dyDescent="0.25">
      <c r="A21" s="390"/>
      <c r="B21" s="393"/>
      <c r="C21" s="125"/>
      <c r="D21" s="70"/>
      <c r="E21" s="70"/>
      <c r="F21" s="70"/>
      <c r="G21" s="70"/>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60"/>
      <c r="AI21" s="23"/>
    </row>
    <row r="22" spans="1:35" s="22" customFormat="1" ht="95.45" customHeight="1" x14ac:dyDescent="0.25">
      <c r="A22" s="392"/>
      <c r="B22" s="395"/>
      <c r="C22" s="126"/>
      <c r="D22" s="74"/>
      <c r="E22" s="62"/>
      <c r="F22" s="62"/>
      <c r="G22" s="62"/>
      <c r="H22" s="62"/>
      <c r="I22" s="62"/>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4"/>
      <c r="AI22" s="20"/>
    </row>
    <row r="23" spans="1:35" s="22" customFormat="1" ht="27.6" customHeight="1" x14ac:dyDescent="0.25">
      <c r="A23" s="164"/>
      <c r="B23" s="387"/>
      <c r="C23" s="388"/>
      <c r="D23" s="388"/>
      <c r="E23" s="388"/>
      <c r="F23" s="388"/>
      <c r="G23" s="388"/>
      <c r="H23" s="388"/>
      <c r="I23" s="388"/>
      <c r="J23" s="388"/>
      <c r="K23" s="388"/>
      <c r="L23" s="388"/>
      <c r="M23" s="388"/>
      <c r="N23" s="388"/>
      <c r="O23" s="388"/>
      <c r="P23" s="388"/>
      <c r="Q23" s="388"/>
      <c r="R23" s="388"/>
      <c r="S23" s="388"/>
      <c r="T23" s="388"/>
      <c r="U23" s="388"/>
      <c r="V23" s="388"/>
      <c r="W23" s="388"/>
      <c r="X23" s="388"/>
      <c r="Y23" s="388"/>
      <c r="Z23" s="388"/>
      <c r="AA23" s="388"/>
      <c r="AB23" s="388"/>
      <c r="AC23" s="388"/>
      <c r="AD23" s="388"/>
      <c r="AE23" s="388"/>
      <c r="AF23" s="388"/>
      <c r="AG23" s="389"/>
      <c r="AH23" s="64"/>
      <c r="AI23" s="20"/>
    </row>
    <row r="24" spans="1:35" s="172" customFormat="1" ht="55.5" customHeight="1" x14ac:dyDescent="0.25">
      <c r="A24" s="532"/>
      <c r="B24" s="534"/>
      <c r="C24" s="197"/>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203"/>
      <c r="AI24" s="171"/>
    </row>
    <row r="25" spans="1:35" s="178" customFormat="1" ht="183" customHeight="1" x14ac:dyDescent="0.25">
      <c r="A25" s="533"/>
      <c r="B25" s="535"/>
      <c r="C25" s="199"/>
      <c r="D25" s="200"/>
      <c r="E25" s="200"/>
      <c r="F25" s="200"/>
      <c r="G25" s="200"/>
      <c r="H25" s="200"/>
      <c r="I25" s="200"/>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352"/>
      <c r="AI25" s="177"/>
    </row>
    <row r="26" spans="1:35" s="178" customFormat="1" ht="95.45" customHeight="1" x14ac:dyDescent="0.25">
      <c r="A26" s="358"/>
      <c r="B26" s="353"/>
      <c r="C26" s="199"/>
      <c r="D26" s="200"/>
      <c r="E26" s="200"/>
      <c r="F26" s="200"/>
      <c r="G26" s="200"/>
      <c r="H26" s="200"/>
      <c r="I26" s="200"/>
      <c r="J26" s="201"/>
      <c r="K26" s="201"/>
      <c r="L26" s="201"/>
      <c r="M26" s="201"/>
      <c r="N26" s="201"/>
      <c r="O26" s="201"/>
      <c r="P26" s="201"/>
      <c r="Q26" s="201"/>
      <c r="R26" s="201"/>
      <c r="S26" s="201"/>
      <c r="T26" s="201"/>
      <c r="U26" s="201"/>
      <c r="V26" s="201"/>
      <c r="W26" s="201"/>
      <c r="X26" s="201"/>
      <c r="Y26" s="201"/>
      <c r="Z26" s="201"/>
      <c r="AA26" s="201"/>
      <c r="AB26" s="201"/>
      <c r="AC26" s="201"/>
      <c r="AD26" s="201"/>
      <c r="AE26" s="201"/>
      <c r="AF26" s="201"/>
      <c r="AG26" s="201"/>
      <c r="AH26" s="352"/>
      <c r="AI26" s="177"/>
    </row>
    <row r="27" spans="1:35" s="178" customFormat="1" ht="109.9" customHeight="1" x14ac:dyDescent="0.25">
      <c r="A27" s="351"/>
      <c r="B27" s="357"/>
      <c r="C27" s="354"/>
      <c r="D27" s="356"/>
      <c r="E27" s="356"/>
      <c r="F27" s="355"/>
      <c r="G27" s="355"/>
      <c r="H27" s="355"/>
      <c r="I27" s="355"/>
      <c r="J27" s="355"/>
      <c r="K27" s="356"/>
      <c r="L27" s="355"/>
      <c r="M27" s="356"/>
      <c r="N27" s="356"/>
      <c r="O27" s="356"/>
      <c r="P27" s="356"/>
      <c r="Q27" s="356"/>
      <c r="R27" s="356"/>
      <c r="S27" s="356"/>
      <c r="T27" s="356"/>
      <c r="U27" s="356"/>
      <c r="V27" s="356"/>
      <c r="W27" s="356"/>
      <c r="X27" s="356"/>
      <c r="Y27" s="356"/>
      <c r="Z27" s="356"/>
      <c r="AA27" s="356"/>
      <c r="AB27" s="356"/>
      <c r="AC27" s="356"/>
      <c r="AD27" s="356"/>
      <c r="AE27" s="356"/>
      <c r="AF27" s="356"/>
      <c r="AG27" s="356"/>
      <c r="AH27" s="204"/>
      <c r="AI27" s="177"/>
    </row>
    <row r="28" spans="1:35" s="22" customFormat="1" ht="27.75" customHeight="1" x14ac:dyDescent="0.25">
      <c r="A28" s="164"/>
      <c r="B28" s="473"/>
      <c r="C28" s="474"/>
      <c r="D28" s="474"/>
      <c r="E28" s="474"/>
      <c r="F28" s="474"/>
      <c r="G28" s="474"/>
      <c r="H28" s="474"/>
      <c r="I28" s="474"/>
      <c r="J28" s="474"/>
      <c r="K28" s="474"/>
      <c r="L28" s="474"/>
      <c r="M28" s="474"/>
      <c r="N28" s="474"/>
      <c r="O28" s="474"/>
      <c r="P28" s="474"/>
      <c r="Q28" s="474"/>
      <c r="R28" s="474"/>
      <c r="S28" s="474"/>
      <c r="T28" s="474"/>
      <c r="U28" s="474"/>
      <c r="V28" s="474"/>
      <c r="W28" s="474"/>
      <c r="X28" s="474"/>
      <c r="Y28" s="474"/>
      <c r="Z28" s="474"/>
      <c r="AA28" s="474"/>
      <c r="AB28" s="474"/>
      <c r="AC28" s="474"/>
      <c r="AD28" s="474"/>
      <c r="AE28" s="474"/>
      <c r="AF28" s="474"/>
      <c r="AG28" s="536"/>
      <c r="AH28" s="202"/>
      <c r="AI28" s="20"/>
    </row>
    <row r="29" spans="1:35" s="22" customFormat="1" ht="28.5" customHeight="1" x14ac:dyDescent="0.25">
      <c r="A29" s="537"/>
      <c r="B29" s="534"/>
      <c r="C29" s="186"/>
      <c r="D29" s="187"/>
      <c r="E29" s="187"/>
      <c r="F29" s="187"/>
      <c r="G29" s="187"/>
      <c r="H29" s="187"/>
      <c r="I29" s="187"/>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205"/>
      <c r="AI29" s="20"/>
    </row>
    <row r="30" spans="1:35" s="26" customFormat="1" ht="34.15" customHeight="1" x14ac:dyDescent="0.25">
      <c r="A30" s="538"/>
      <c r="B30" s="535"/>
      <c r="C30" s="189"/>
      <c r="D30" s="190"/>
      <c r="E30" s="190"/>
      <c r="F30" s="190"/>
      <c r="G30" s="190"/>
      <c r="H30" s="190"/>
      <c r="I30" s="190"/>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205"/>
      <c r="AI30" s="24"/>
    </row>
    <row r="31" spans="1:35" s="26" customFormat="1" ht="37.5" customHeight="1" x14ac:dyDescent="0.25">
      <c r="A31" s="539"/>
      <c r="B31" s="535"/>
      <c r="C31" s="189"/>
      <c r="D31" s="190"/>
      <c r="E31" s="190"/>
      <c r="F31" s="190"/>
      <c r="G31" s="190"/>
      <c r="H31" s="190"/>
      <c r="I31" s="190"/>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205"/>
      <c r="AI31" s="24"/>
    </row>
    <row r="32" spans="1:35" s="178" customFormat="1" ht="38.25" customHeight="1" x14ac:dyDescent="0.25">
      <c r="A32" s="540"/>
      <c r="B32" s="542"/>
      <c r="C32" s="290"/>
      <c r="D32" s="168"/>
      <c r="E32" s="168"/>
      <c r="F32" s="168"/>
      <c r="G32" s="168"/>
      <c r="H32" s="168"/>
      <c r="I32" s="169"/>
      <c r="J32" s="179"/>
      <c r="K32" s="179"/>
      <c r="L32" s="179"/>
      <c r="M32" s="179"/>
      <c r="N32" s="179"/>
      <c r="O32" s="179"/>
      <c r="P32" s="349"/>
      <c r="Q32" s="349"/>
      <c r="R32" s="179"/>
      <c r="S32" s="179"/>
      <c r="T32" s="179"/>
      <c r="U32" s="179"/>
      <c r="V32" s="179"/>
      <c r="W32" s="179"/>
      <c r="X32" s="179"/>
      <c r="Y32" s="179"/>
      <c r="Z32" s="179"/>
      <c r="AA32" s="179"/>
      <c r="AB32" s="179"/>
      <c r="AC32" s="179"/>
      <c r="AD32" s="179"/>
      <c r="AE32" s="179"/>
      <c r="AF32" s="179"/>
      <c r="AG32" s="179"/>
      <c r="AH32" s="170"/>
      <c r="AI32" s="177"/>
    </row>
    <row r="33" spans="1:35" s="178" customFormat="1" ht="47.45" customHeight="1" x14ac:dyDescent="0.25">
      <c r="A33" s="541"/>
      <c r="B33" s="543"/>
      <c r="C33" s="291"/>
      <c r="D33" s="174"/>
      <c r="E33" s="174"/>
      <c r="F33" s="174"/>
      <c r="G33" s="174"/>
      <c r="H33" s="174"/>
      <c r="I33" s="175"/>
      <c r="J33" s="180"/>
      <c r="K33" s="180"/>
      <c r="L33" s="180"/>
      <c r="M33" s="180"/>
      <c r="N33" s="180"/>
      <c r="O33" s="180"/>
      <c r="P33" s="350"/>
      <c r="Q33" s="350"/>
      <c r="R33" s="180"/>
      <c r="S33" s="180"/>
      <c r="T33" s="180"/>
      <c r="U33" s="180"/>
      <c r="V33" s="180"/>
      <c r="W33" s="180"/>
      <c r="X33" s="180"/>
      <c r="Y33" s="180"/>
      <c r="Z33" s="180"/>
      <c r="AA33" s="180"/>
      <c r="AB33" s="180"/>
      <c r="AC33" s="180"/>
      <c r="AD33" s="180"/>
      <c r="AE33" s="180"/>
      <c r="AF33" s="180"/>
      <c r="AG33" s="180"/>
      <c r="AH33" s="176"/>
      <c r="AI33" s="177"/>
    </row>
    <row r="34" spans="1:35" s="178" customFormat="1" ht="30.75" customHeight="1" x14ac:dyDescent="0.25">
      <c r="A34" s="528"/>
      <c r="B34" s="530"/>
      <c r="C34" s="167"/>
      <c r="D34" s="168"/>
      <c r="E34" s="168"/>
      <c r="F34" s="168"/>
      <c r="G34" s="168"/>
      <c r="H34" s="169"/>
      <c r="I34" s="169"/>
      <c r="J34" s="179"/>
      <c r="K34" s="179"/>
      <c r="L34" s="179"/>
      <c r="M34" s="179"/>
      <c r="N34" s="179"/>
      <c r="O34" s="179"/>
      <c r="P34" s="349"/>
      <c r="Q34" s="349"/>
      <c r="R34" s="179"/>
      <c r="S34" s="179"/>
      <c r="T34" s="179"/>
      <c r="U34" s="179"/>
      <c r="V34" s="179"/>
      <c r="W34" s="179"/>
      <c r="X34" s="179"/>
      <c r="Y34" s="179"/>
      <c r="Z34" s="179"/>
      <c r="AA34" s="179"/>
      <c r="AB34" s="179"/>
      <c r="AC34" s="179"/>
      <c r="AD34" s="179"/>
      <c r="AE34" s="179"/>
      <c r="AF34" s="179"/>
      <c r="AG34" s="179"/>
      <c r="AH34" s="170"/>
      <c r="AI34" s="177"/>
    </row>
    <row r="35" spans="1:35" s="178" customFormat="1" ht="64.150000000000006" customHeight="1" x14ac:dyDescent="0.25">
      <c r="A35" s="529"/>
      <c r="B35" s="531"/>
      <c r="C35" s="173"/>
      <c r="D35" s="174"/>
      <c r="E35" s="175"/>
      <c r="F35" s="175"/>
      <c r="G35" s="175"/>
      <c r="H35" s="175"/>
      <c r="I35" s="175"/>
      <c r="J35" s="180"/>
      <c r="K35" s="180"/>
      <c r="L35" s="180"/>
      <c r="M35" s="180"/>
      <c r="N35" s="180"/>
      <c r="O35" s="180"/>
      <c r="P35" s="350"/>
      <c r="Q35" s="350"/>
      <c r="R35" s="180"/>
      <c r="S35" s="180"/>
      <c r="T35" s="180"/>
      <c r="U35" s="180"/>
      <c r="V35" s="180"/>
      <c r="W35" s="180"/>
      <c r="X35" s="180"/>
      <c r="Y35" s="180"/>
      <c r="Z35" s="180"/>
      <c r="AA35" s="180"/>
      <c r="AB35" s="180"/>
      <c r="AC35" s="180"/>
      <c r="AD35" s="180"/>
      <c r="AE35" s="180"/>
      <c r="AF35" s="180"/>
      <c r="AG35" s="180"/>
      <c r="AH35" s="170"/>
      <c r="AI35" s="177"/>
    </row>
    <row r="36" spans="1:35" s="178" customFormat="1" ht="51" customHeight="1" x14ac:dyDescent="0.25">
      <c r="A36" s="409"/>
      <c r="B36" s="521"/>
      <c r="C36" s="126"/>
      <c r="D36" s="74"/>
      <c r="E36" s="74"/>
      <c r="F36" s="74"/>
      <c r="G36" s="174"/>
      <c r="H36" s="175"/>
      <c r="I36" s="175"/>
      <c r="J36" s="180"/>
      <c r="K36" s="180"/>
      <c r="L36" s="180"/>
      <c r="M36" s="180"/>
      <c r="N36" s="180"/>
      <c r="O36" s="180"/>
      <c r="P36" s="350"/>
      <c r="Q36" s="350"/>
      <c r="R36" s="180"/>
      <c r="S36" s="180"/>
      <c r="T36" s="180"/>
      <c r="U36" s="180"/>
      <c r="V36" s="180"/>
      <c r="W36" s="180"/>
      <c r="X36" s="180"/>
      <c r="Y36" s="180"/>
      <c r="Z36" s="180"/>
      <c r="AA36" s="180"/>
      <c r="AB36" s="180"/>
      <c r="AC36" s="180"/>
      <c r="AD36" s="180"/>
      <c r="AE36" s="180"/>
      <c r="AF36" s="180"/>
      <c r="AG36" s="180"/>
      <c r="AH36" s="176"/>
      <c r="AI36" s="177"/>
    </row>
    <row r="37" spans="1:35" s="178" customFormat="1" ht="59.45" customHeight="1" x14ac:dyDescent="0.25">
      <c r="A37" s="410"/>
      <c r="B37" s="522"/>
      <c r="C37" s="126"/>
      <c r="D37" s="74"/>
      <c r="E37" s="62"/>
      <c r="F37" s="62"/>
      <c r="G37" s="175"/>
      <c r="H37" s="175"/>
      <c r="I37" s="175"/>
      <c r="J37" s="180"/>
      <c r="K37" s="180"/>
      <c r="L37" s="180"/>
      <c r="M37" s="180"/>
      <c r="N37" s="180"/>
      <c r="O37" s="180"/>
      <c r="P37" s="350"/>
      <c r="Q37" s="350"/>
      <c r="R37" s="180"/>
      <c r="S37" s="180"/>
      <c r="T37" s="180"/>
      <c r="U37" s="180"/>
      <c r="V37" s="180"/>
      <c r="W37" s="180"/>
      <c r="X37" s="180"/>
      <c r="Y37" s="180"/>
      <c r="Z37" s="180"/>
      <c r="AA37" s="180"/>
      <c r="AB37" s="180"/>
      <c r="AC37" s="180"/>
      <c r="AD37" s="180"/>
      <c r="AE37" s="180"/>
      <c r="AF37" s="180"/>
      <c r="AG37" s="180"/>
      <c r="AH37" s="176"/>
      <c r="AI37" s="177"/>
    </row>
    <row r="38" spans="1:35" s="178" customFormat="1" ht="27" customHeight="1" x14ac:dyDescent="0.25">
      <c r="A38" s="181"/>
      <c r="B38" s="523"/>
      <c r="C38" s="173"/>
      <c r="D38" s="174"/>
      <c r="E38" s="175"/>
      <c r="F38" s="175"/>
      <c r="G38" s="175"/>
      <c r="H38" s="175"/>
      <c r="I38" s="175"/>
      <c r="J38" s="175"/>
      <c r="K38" s="175"/>
      <c r="L38" s="175"/>
      <c r="M38" s="175"/>
      <c r="N38" s="175"/>
      <c r="O38" s="175"/>
      <c r="P38" s="174"/>
      <c r="Q38" s="174"/>
      <c r="R38" s="175"/>
      <c r="S38" s="175"/>
      <c r="T38" s="175"/>
      <c r="U38" s="175"/>
      <c r="V38" s="175"/>
      <c r="W38" s="175"/>
      <c r="X38" s="175"/>
      <c r="Y38" s="175"/>
      <c r="Z38" s="175"/>
      <c r="AA38" s="175"/>
      <c r="AB38" s="175"/>
      <c r="AC38" s="175"/>
      <c r="AD38" s="175"/>
      <c r="AE38" s="175"/>
      <c r="AF38" s="175"/>
      <c r="AG38" s="175"/>
      <c r="AH38" s="176"/>
      <c r="AI38" s="177"/>
    </row>
    <row r="39" spans="1:35" s="178" customFormat="1" ht="32.450000000000003" customHeight="1" x14ac:dyDescent="0.25">
      <c r="A39" s="181"/>
      <c r="B39" s="523"/>
      <c r="C39" s="173"/>
      <c r="D39" s="174"/>
      <c r="E39" s="175"/>
      <c r="F39" s="175"/>
      <c r="G39" s="175"/>
      <c r="H39" s="175"/>
      <c r="I39" s="175"/>
      <c r="J39" s="180"/>
      <c r="K39" s="180"/>
      <c r="L39" s="180"/>
      <c r="M39" s="180"/>
      <c r="N39" s="180"/>
      <c r="O39" s="180"/>
      <c r="P39" s="350"/>
      <c r="Q39" s="350"/>
      <c r="R39" s="180"/>
      <c r="S39" s="180"/>
      <c r="T39" s="180"/>
      <c r="U39" s="180"/>
      <c r="V39" s="180"/>
      <c r="W39" s="180"/>
      <c r="X39" s="180"/>
      <c r="Y39" s="180"/>
      <c r="Z39" s="180"/>
      <c r="AA39" s="180"/>
      <c r="AB39" s="180"/>
      <c r="AC39" s="180"/>
      <c r="AD39" s="180"/>
      <c r="AE39" s="180"/>
      <c r="AF39" s="180"/>
      <c r="AG39" s="180"/>
      <c r="AH39" s="176"/>
      <c r="AI39" s="177"/>
    </row>
    <row r="40" spans="1:35" s="178" customFormat="1" ht="55.5" customHeight="1" x14ac:dyDescent="0.25">
      <c r="A40" s="181"/>
      <c r="B40" s="523"/>
      <c r="C40" s="173"/>
      <c r="D40" s="174"/>
      <c r="E40" s="175"/>
      <c r="F40" s="175"/>
      <c r="G40" s="175"/>
      <c r="H40" s="175"/>
      <c r="I40" s="175"/>
      <c r="J40" s="175"/>
      <c r="K40" s="175"/>
      <c r="L40" s="175"/>
      <c r="M40" s="175"/>
      <c r="N40" s="175"/>
      <c r="O40" s="175"/>
      <c r="P40" s="174"/>
      <c r="Q40" s="174"/>
      <c r="R40" s="175"/>
      <c r="S40" s="175"/>
      <c r="T40" s="175"/>
      <c r="U40" s="175"/>
      <c r="V40" s="175"/>
      <c r="W40" s="175"/>
      <c r="X40" s="175"/>
      <c r="Y40" s="175"/>
      <c r="Z40" s="175"/>
      <c r="AA40" s="175"/>
      <c r="AB40" s="175"/>
      <c r="AC40" s="175"/>
      <c r="AD40" s="175"/>
      <c r="AE40" s="175"/>
      <c r="AF40" s="175"/>
      <c r="AG40" s="175"/>
      <c r="AH40" s="176"/>
      <c r="AI40" s="177"/>
    </row>
    <row r="41" spans="1:35" s="178" customFormat="1" ht="37.9" customHeight="1" x14ac:dyDescent="0.25">
      <c r="A41" s="181"/>
      <c r="B41" s="523"/>
      <c r="C41" s="173"/>
      <c r="D41" s="174"/>
      <c r="E41" s="175"/>
      <c r="F41" s="175"/>
      <c r="G41" s="175"/>
      <c r="H41" s="175"/>
      <c r="I41" s="175"/>
      <c r="J41" s="180"/>
      <c r="K41" s="180"/>
      <c r="L41" s="180"/>
      <c r="M41" s="180"/>
      <c r="N41" s="180"/>
      <c r="O41" s="180"/>
      <c r="P41" s="350"/>
      <c r="Q41" s="350"/>
      <c r="R41" s="180"/>
      <c r="S41" s="180"/>
      <c r="T41" s="180"/>
      <c r="U41" s="180"/>
      <c r="V41" s="180"/>
      <c r="W41" s="180"/>
      <c r="X41" s="180"/>
      <c r="Y41" s="180"/>
      <c r="Z41" s="180"/>
      <c r="AA41" s="180"/>
      <c r="AB41" s="180"/>
      <c r="AC41" s="180"/>
      <c r="AD41" s="180"/>
      <c r="AE41" s="180"/>
      <c r="AF41" s="180"/>
      <c r="AG41" s="180"/>
      <c r="AH41" s="176"/>
      <c r="AI41" s="177"/>
    </row>
    <row r="42" spans="1:35" s="178" customFormat="1" ht="60" customHeight="1" x14ac:dyDescent="0.25">
      <c r="A42" s="524"/>
      <c r="B42" s="526"/>
      <c r="C42" s="173"/>
      <c r="D42" s="174"/>
      <c r="E42" s="174"/>
      <c r="F42" s="174"/>
      <c r="G42" s="174"/>
      <c r="H42" s="175"/>
      <c r="I42" s="175"/>
      <c r="J42" s="180"/>
      <c r="K42" s="180"/>
      <c r="L42" s="180"/>
      <c r="M42" s="180"/>
      <c r="N42" s="180"/>
      <c r="O42" s="180"/>
      <c r="P42" s="350"/>
      <c r="Q42" s="350"/>
      <c r="R42" s="180"/>
      <c r="S42" s="180"/>
      <c r="T42" s="180"/>
      <c r="U42" s="180"/>
      <c r="V42" s="180"/>
      <c r="W42" s="180"/>
      <c r="X42" s="180"/>
      <c r="Y42" s="180"/>
      <c r="Z42" s="180"/>
      <c r="AA42" s="180"/>
      <c r="AB42" s="180"/>
      <c r="AC42" s="180"/>
      <c r="AD42" s="180"/>
      <c r="AE42" s="180"/>
      <c r="AF42" s="180"/>
      <c r="AG42" s="180"/>
      <c r="AH42" s="176"/>
      <c r="AI42" s="177"/>
    </row>
    <row r="43" spans="1:35" s="178" customFormat="1" ht="67.900000000000006" customHeight="1" x14ac:dyDescent="0.25">
      <c r="A43" s="525"/>
      <c r="B43" s="527"/>
      <c r="C43" s="173"/>
      <c r="D43" s="174"/>
      <c r="E43" s="175"/>
      <c r="F43" s="175"/>
      <c r="G43" s="175"/>
      <c r="H43" s="175"/>
      <c r="I43" s="175"/>
      <c r="J43" s="180"/>
      <c r="K43" s="180"/>
      <c r="L43" s="180"/>
      <c r="M43" s="180"/>
      <c r="N43" s="180"/>
      <c r="O43" s="180"/>
      <c r="P43" s="350"/>
      <c r="Q43" s="350"/>
      <c r="R43" s="180"/>
      <c r="S43" s="180"/>
      <c r="T43" s="180"/>
      <c r="U43" s="180"/>
      <c r="V43" s="180"/>
      <c r="W43" s="180"/>
      <c r="X43" s="180"/>
      <c r="Y43" s="180"/>
      <c r="Z43" s="180"/>
      <c r="AA43" s="180"/>
      <c r="AB43" s="180"/>
      <c r="AC43" s="180"/>
      <c r="AD43" s="180"/>
      <c r="AE43" s="180"/>
      <c r="AF43" s="180"/>
      <c r="AG43" s="180"/>
      <c r="AH43" s="176"/>
      <c r="AI43" s="177"/>
    </row>
    <row r="44" spans="1:35" s="22" customFormat="1" ht="38.25" customHeight="1" x14ac:dyDescent="0.25">
      <c r="A44" s="390"/>
      <c r="B44" s="517"/>
      <c r="C44" s="125"/>
      <c r="D44" s="70"/>
      <c r="E44" s="70"/>
      <c r="F44" s="70"/>
      <c r="G44" s="70"/>
      <c r="H44" s="58"/>
      <c r="I44" s="58"/>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60"/>
      <c r="AI44" s="20"/>
    </row>
    <row r="45" spans="1:35" s="22" customFormat="1" ht="38.25" customHeight="1" x14ac:dyDescent="0.25">
      <c r="A45" s="391"/>
      <c r="B45" s="518"/>
      <c r="C45" s="126"/>
      <c r="D45" s="74"/>
      <c r="E45" s="62"/>
      <c r="F45" s="62"/>
      <c r="G45" s="62"/>
      <c r="H45" s="62"/>
      <c r="I45" s="62"/>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300"/>
      <c r="AI45" s="20"/>
    </row>
    <row r="46" spans="1:35" s="22" customFormat="1" ht="45.75" customHeight="1" x14ac:dyDescent="0.25">
      <c r="A46" s="392"/>
      <c r="B46" s="518"/>
      <c r="C46" s="126"/>
      <c r="D46" s="62"/>
      <c r="E46" s="62"/>
      <c r="F46" s="62"/>
      <c r="G46" s="62"/>
      <c r="H46" s="62"/>
      <c r="I46" s="62"/>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0"/>
      <c r="AI46" s="20"/>
    </row>
    <row r="47" spans="1:35" s="22" customFormat="1" ht="30.75" customHeight="1" x14ac:dyDescent="0.25">
      <c r="A47" s="396"/>
      <c r="B47" s="519"/>
      <c r="C47" s="186"/>
      <c r="D47" s="187"/>
      <c r="E47" s="187"/>
      <c r="F47" s="187"/>
      <c r="G47" s="187"/>
      <c r="H47" s="187"/>
      <c r="I47" s="187"/>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60"/>
      <c r="AI47" s="20"/>
    </row>
    <row r="48" spans="1:35" s="22" customFormat="1" ht="31.15" customHeight="1" x14ac:dyDescent="0.25">
      <c r="A48" s="397"/>
      <c r="B48" s="520"/>
      <c r="C48" s="189"/>
      <c r="D48" s="190"/>
      <c r="E48" s="190"/>
      <c r="F48" s="190"/>
      <c r="G48" s="190"/>
      <c r="H48" s="190"/>
      <c r="I48" s="190"/>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60"/>
      <c r="AI48" s="20"/>
    </row>
    <row r="49" spans="1:35" s="22" customFormat="1" ht="51" customHeight="1" x14ac:dyDescent="0.25">
      <c r="A49" s="409"/>
      <c r="B49" s="521"/>
      <c r="C49" s="126"/>
      <c r="D49" s="74"/>
      <c r="E49" s="74"/>
      <c r="F49" s="74"/>
      <c r="G49" s="74"/>
      <c r="H49" s="62"/>
      <c r="I49" s="62"/>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4"/>
      <c r="AI49" s="20"/>
    </row>
    <row r="50" spans="1:35" s="22" customFormat="1" ht="37.9" customHeight="1" x14ac:dyDescent="0.25">
      <c r="A50" s="410"/>
      <c r="B50" s="522"/>
      <c r="C50" s="126"/>
      <c r="D50" s="74"/>
      <c r="E50" s="62"/>
      <c r="F50" s="62"/>
      <c r="G50" s="62"/>
      <c r="H50" s="62"/>
      <c r="I50" s="62"/>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4"/>
      <c r="AI50" s="20"/>
    </row>
    <row r="51" spans="1:35" s="22" customFormat="1" ht="30.75" customHeight="1" x14ac:dyDescent="0.25">
      <c r="A51" s="165"/>
      <c r="B51" s="510"/>
      <c r="C51" s="126"/>
      <c r="D51" s="74"/>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4"/>
      <c r="AI51" s="20"/>
    </row>
    <row r="52" spans="1:35" s="22" customFormat="1" ht="55.9" customHeight="1" x14ac:dyDescent="0.25">
      <c r="A52" s="165"/>
      <c r="B52" s="510"/>
      <c r="C52" s="126"/>
      <c r="D52" s="74"/>
      <c r="E52" s="62"/>
      <c r="F52" s="62"/>
      <c r="G52" s="62"/>
      <c r="H52" s="62"/>
      <c r="I52" s="62"/>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4"/>
      <c r="AI52" s="20"/>
    </row>
    <row r="53" spans="1:35" s="18" customFormat="1" ht="21.75" customHeight="1" x14ac:dyDescent="0.25">
      <c r="A53" s="166"/>
      <c r="B53" s="387"/>
      <c r="C53" s="388"/>
      <c r="D53" s="388"/>
      <c r="E53" s="388"/>
      <c r="F53" s="388"/>
      <c r="G53" s="388"/>
      <c r="H53" s="388"/>
      <c r="I53" s="388"/>
      <c r="J53" s="388"/>
      <c r="K53" s="388"/>
      <c r="L53" s="388"/>
      <c r="M53" s="388"/>
      <c r="N53" s="388"/>
      <c r="O53" s="388"/>
      <c r="P53" s="388"/>
      <c r="Q53" s="388"/>
      <c r="R53" s="388"/>
      <c r="S53" s="388"/>
      <c r="T53" s="388"/>
      <c r="U53" s="388"/>
      <c r="V53" s="388"/>
      <c r="W53" s="388"/>
      <c r="X53" s="388"/>
      <c r="Y53" s="388"/>
      <c r="Z53" s="388"/>
      <c r="AA53" s="388"/>
      <c r="AB53" s="388"/>
      <c r="AC53" s="388"/>
      <c r="AD53" s="388"/>
      <c r="AE53" s="388"/>
      <c r="AF53" s="388"/>
      <c r="AG53" s="389"/>
      <c r="AH53" s="46"/>
      <c r="AI53" s="19"/>
    </row>
    <row r="54" spans="1:35" s="30" customFormat="1" ht="27" customHeight="1" x14ac:dyDescent="0.25">
      <c r="A54" s="511"/>
      <c r="B54" s="513"/>
      <c r="C54" s="186"/>
      <c r="D54" s="187"/>
      <c r="E54" s="187"/>
      <c r="F54" s="187"/>
      <c r="G54" s="187"/>
      <c r="H54" s="187"/>
      <c r="I54" s="187"/>
      <c r="J54" s="18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58"/>
      <c r="AI54" s="29"/>
    </row>
    <row r="55" spans="1:35" s="31" customFormat="1" ht="54" customHeight="1" x14ac:dyDescent="0.25">
      <c r="A55" s="512"/>
      <c r="B55" s="514"/>
      <c r="C55" s="189"/>
      <c r="D55" s="190"/>
      <c r="E55" s="190"/>
      <c r="F55" s="190"/>
      <c r="G55" s="190"/>
      <c r="H55" s="190"/>
      <c r="I55" s="190"/>
      <c r="J55" s="196"/>
      <c r="K55" s="196"/>
      <c r="L55" s="196"/>
      <c r="M55" s="196"/>
      <c r="N55" s="196"/>
      <c r="O55" s="196"/>
      <c r="P55" s="196"/>
      <c r="Q55" s="196"/>
      <c r="R55" s="196"/>
      <c r="S55" s="196"/>
      <c r="T55" s="196"/>
      <c r="U55" s="196"/>
      <c r="V55" s="196"/>
      <c r="W55" s="196"/>
      <c r="X55" s="196"/>
      <c r="Y55" s="196"/>
      <c r="Z55" s="196"/>
      <c r="AA55" s="196"/>
      <c r="AB55" s="196"/>
      <c r="AC55" s="196"/>
      <c r="AD55" s="196"/>
      <c r="AE55" s="196"/>
      <c r="AF55" s="196"/>
      <c r="AG55" s="196"/>
      <c r="AH55" s="43"/>
      <c r="AI55" s="29"/>
    </row>
    <row r="56" spans="1:35" s="10" customFormat="1" ht="30.75" customHeight="1" x14ac:dyDescent="0.25">
      <c r="A56" s="419"/>
      <c r="B56" s="515"/>
      <c r="C56" s="123"/>
      <c r="D56" s="70"/>
      <c r="E56" s="70"/>
      <c r="F56" s="70"/>
      <c r="G56" s="70"/>
      <c r="H56" s="70"/>
      <c r="I56" s="70"/>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64"/>
    </row>
    <row r="57" spans="1:35" s="10" customFormat="1" ht="27" customHeight="1" x14ac:dyDescent="0.25">
      <c r="A57" s="420"/>
      <c r="B57" s="516"/>
      <c r="C57" s="124"/>
      <c r="D57" s="74"/>
      <c r="E57" s="74"/>
      <c r="F57" s="74"/>
      <c r="G57" s="74"/>
      <c r="H57" s="74"/>
      <c r="I57" s="74"/>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43"/>
    </row>
    <row r="58" spans="1:35" s="10" customFormat="1" ht="43.15" customHeight="1" x14ac:dyDescent="0.25">
      <c r="A58" s="419"/>
      <c r="B58" s="509"/>
      <c r="C58" s="123"/>
      <c r="D58" s="70"/>
      <c r="E58" s="70"/>
      <c r="F58" s="70"/>
      <c r="G58" s="70"/>
      <c r="H58" s="70"/>
      <c r="I58" s="70"/>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64"/>
    </row>
    <row r="59" spans="1:35" s="10" customFormat="1" ht="36" customHeight="1" x14ac:dyDescent="0.25">
      <c r="A59" s="420"/>
      <c r="B59" s="509"/>
      <c r="C59" s="124"/>
      <c r="D59" s="74"/>
      <c r="E59" s="74"/>
      <c r="F59" s="74"/>
      <c r="G59" s="74"/>
      <c r="H59" s="74"/>
      <c r="I59" s="74"/>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43"/>
    </row>
    <row r="60" spans="1:35" s="10" customFormat="1" ht="42" customHeight="1" x14ac:dyDescent="0.25">
      <c r="A60" s="419"/>
      <c r="B60" s="509"/>
      <c r="C60" s="123"/>
      <c r="D60" s="70"/>
      <c r="E60" s="70"/>
      <c r="F60" s="70"/>
      <c r="G60" s="70"/>
      <c r="H60" s="70"/>
      <c r="I60" s="70"/>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64"/>
    </row>
    <row r="61" spans="1:35" s="10" customFormat="1" ht="28.15" customHeight="1" x14ac:dyDescent="0.25">
      <c r="A61" s="420"/>
      <c r="B61" s="509"/>
      <c r="C61" s="124"/>
      <c r="D61" s="74"/>
      <c r="E61" s="74"/>
      <c r="F61" s="74"/>
      <c r="G61" s="74"/>
      <c r="H61" s="74"/>
      <c r="I61" s="74"/>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75"/>
    </row>
    <row r="62" spans="1:35" x14ac:dyDescent="0.25">
      <c r="L62" s="130"/>
    </row>
  </sheetData>
  <customSheetViews>
    <customSheetView guid="{60A1F930-4BEC-460A-8E14-01E47F6DD055}" scale="50">
      <pane xSplit="6" ySplit="5" topLeftCell="U16" activePane="bottomRight" state="frozen"/>
      <selection pane="bottomRight" activeCell="AH16" sqref="AH16"/>
      <pageMargins left="0.7" right="0.7" top="0.75" bottom="0.75" header="0.3" footer="0.3"/>
      <pageSetup paperSize="9" orientation="portrait" r:id="rId1"/>
    </customSheetView>
    <customSheetView guid="{BBF6B43F-E0FC-43DF-B91C-674F6AB4B556}" scale="75">
      <pane xSplit="6" ySplit="7" topLeftCell="G32" activePane="bottomRight" state="frozen"/>
      <selection pane="bottomRight" activeCell="F25" sqref="F25"/>
      <pageMargins left="0.7" right="0.7" top="0.75" bottom="0.75" header="0.3" footer="0.3"/>
      <pageSetup paperSize="9" orientation="portrait" r:id="rId2"/>
    </customSheetView>
    <customSheetView guid="{30B635D9-57DB-47D5-8A0F-4B30DD769960}" scale="75">
      <pane xSplit="6" ySplit="7" topLeftCell="G32" activePane="bottomRight" state="frozen"/>
      <selection pane="bottomRight" activeCell="F25" sqref="F25"/>
      <pageMargins left="0.7" right="0.7" top="0.75" bottom="0.75" header="0.3" footer="0.3"/>
      <pageSetup paperSize="9" orientation="portrait" r:id="rId3"/>
    </customSheetView>
    <customSheetView guid="{DAEDC989-02E7-4319-8354-59410ACF3F1F}" scale="50">
      <pane xSplit="6" ySplit="7" topLeftCell="G8" activePane="bottomRight" state="frozen"/>
      <selection pane="bottomRight" activeCell="Y84" sqref="Y84"/>
      <pageMargins left="0.7" right="0.7" top="0.75" bottom="0.75" header="0.3" footer="0.3"/>
      <pageSetup paperSize="9" orientation="portrait" r:id="rId4"/>
    </customSheetView>
    <customSheetView guid="{21E1D423-7B38-4272-8354-09B4DB62C9EB}" scale="80">
      <pane xSplit="6" ySplit="7" topLeftCell="G23" activePane="bottomRight" state="frozen"/>
      <selection pane="bottomRight" activeCell="A8" sqref="A8:XFD10"/>
      <pageMargins left="0.7" right="0.7" top="0.75" bottom="0.75" header="0.3" footer="0.3"/>
      <pageSetup paperSize="9" orientation="portrait" r:id="rId5"/>
    </customSheetView>
    <customSheetView guid="{EA46B61D-849C-4795-A4FF-F8F1740022EB}" scale="75">
      <pane xSplit="6" ySplit="7" topLeftCell="G32" activePane="bottomRight" state="frozen"/>
      <selection pane="bottomRight" activeCell="F25" sqref="F25"/>
      <pageMargins left="0.7" right="0.7" top="0.75" bottom="0.75" header="0.3" footer="0.3"/>
      <pageSetup paperSize="9" orientation="portrait" r:id="rId6"/>
    </customSheetView>
    <customSheetView guid="{A0E2FBF6-E560-4343-8BE6-217DC798135B}" scale="75">
      <pane xSplit="6" ySplit="7" topLeftCell="G32" activePane="bottomRight" state="frozen"/>
      <selection pane="bottomRight" activeCell="F25" sqref="F25"/>
      <pageMargins left="0.7" right="0.7" top="0.75" bottom="0.75" header="0.3" footer="0.3"/>
      <pageSetup paperSize="9" orientation="portrait" r:id="rId7"/>
    </customSheetView>
    <customSheetView guid="{20A05A62-CBE8-4538-BBC3-2AD9D3B8FAC0}" scale="89">
      <pane xSplit="6" ySplit="7" topLeftCell="G44" activePane="bottomRight" state="frozen"/>
      <selection pane="bottomRight" activeCell="J41" sqref="J41"/>
      <pageMargins left="0.7" right="0.7" top="0.75" bottom="0.75" header="0.3" footer="0.3"/>
      <pageSetup paperSize="9" orientation="portrait" r:id="rId8"/>
    </customSheetView>
    <customSheetView guid="{A4AF2100-C59D-4F60-9EAB-56D9103463F7}" scale="75">
      <pane xSplit="6" ySplit="7" topLeftCell="G32" activePane="bottomRight" state="frozen"/>
      <selection pane="bottomRight" activeCell="F25" sqref="F25"/>
      <pageMargins left="0.7" right="0.7" top="0.75" bottom="0.75" header="0.3" footer="0.3"/>
      <pageSetup paperSize="9" orientation="portrait" r:id="rId9"/>
    </customSheetView>
    <customSheetView guid="{519948E4-0B24-465F-9D9E-44BE50D1D647}" scale="80">
      <pane xSplit="6" ySplit="7" topLeftCell="G23" activePane="bottomRight" state="frozen"/>
      <selection pane="bottomRight" activeCell="A8" sqref="A8:XFD10"/>
      <pageMargins left="0.7" right="0.7" top="0.75" bottom="0.75" header="0.3" footer="0.3"/>
      <pageSetup paperSize="9" orientation="portrait" r:id="rId10"/>
    </customSheetView>
    <customSheetView guid="{C7DC638A-7F60-46C9-A1FB-9ADEAE87F332}" scale="80">
      <pane xSplit="6" ySplit="7" topLeftCell="G23" activePane="bottomRight" state="frozen"/>
      <selection pane="bottomRight" activeCell="A8" sqref="A8:XFD10"/>
      <pageMargins left="0.7" right="0.7" top="0.75" bottom="0.75" header="0.3" footer="0.3"/>
      <pageSetup paperSize="9" orientation="portrait" r:id="rId11"/>
    </customSheetView>
    <customSheetView guid="{2A5A11D4-90C6-4A3E-8165-7D7BD634B22F}" scale="50">
      <pane xSplit="6" ySplit="7" topLeftCell="S11" activePane="bottomRight" state="frozen"/>
      <selection pane="bottomRight" activeCell="AH16" sqref="AH16"/>
      <pageMargins left="0.7" right="0.7" top="0.75" bottom="0.75" header="0.3" footer="0.3"/>
      <pageSetup paperSize="9" orientation="portrait" r:id="rId12"/>
    </customSheetView>
    <customSheetView guid="{562453CE-35F5-40A3-AD14-6399D1197C99}" scale="50">
      <pane xSplit="6" ySplit="7" topLeftCell="G8" activePane="bottomRight" state="frozen"/>
      <selection pane="bottomRight" activeCell="Y84" sqref="Y84"/>
      <pageMargins left="0.7" right="0.7" top="0.75" bottom="0.75" header="0.3" footer="0.3"/>
      <pageSetup paperSize="9" orientation="portrait" r:id="rId13"/>
    </customSheetView>
    <customSheetView guid="{B6B60ED6-A6CC-4DA7-A8CA-5E6DB52D5A87}" scale="75">
      <pane xSplit="6" ySplit="7" topLeftCell="G32" activePane="bottomRight" state="frozen"/>
      <selection pane="bottomRight" activeCell="F25" sqref="F25"/>
      <pageMargins left="0.7" right="0.7" top="0.75" bottom="0.75" header="0.3" footer="0.3"/>
      <pageSetup paperSize="9" orientation="portrait" r:id="rId14"/>
    </customSheetView>
    <customSheetView guid="{5DF2C78B-5EE4-439D-8D72-8D3A913B65F9}" scale="80">
      <pane xSplit="6" ySplit="7" topLeftCell="G23" activePane="bottomRight" state="frozen"/>
      <selection pane="bottomRight" activeCell="A8" sqref="A8:XFD10"/>
      <pageMargins left="0.7" right="0.7" top="0.75" bottom="0.75" header="0.3" footer="0.3"/>
      <pageSetup paperSize="9" orientation="portrait" r:id="rId15"/>
    </customSheetView>
    <customSheetView guid="{7C5A2A36-3D69-43D9-9018-A52C27EC78F9}" scale="89">
      <pane xSplit="6" ySplit="7" topLeftCell="G47" activePane="bottomRight" state="frozen"/>
      <selection pane="bottomRight" activeCell="A8" sqref="A8:XFD10"/>
      <pageMargins left="0.7" right="0.7" top="0.75" bottom="0.75" header="0.3" footer="0.3"/>
      <pageSetup paperSize="9" orientation="portrait" r:id="rId16"/>
    </customSheetView>
    <customSheetView guid="{C282AA4E-1BB5-4296-9AC6-844C0F88E5FC}" scale="80">
      <pane xSplit="6" ySplit="7" topLeftCell="G23" activePane="bottomRight" state="frozen"/>
      <selection pane="bottomRight" activeCell="A8" sqref="A8:XFD10"/>
      <pageMargins left="0.7" right="0.7" top="0.75" bottom="0.75" header="0.3" footer="0.3"/>
      <pageSetup paperSize="9" orientation="portrait" r:id="rId17"/>
    </customSheetView>
    <customSheetView guid="{996EC2F0-F6EC-4E63-A83E-34865157BD8D}" scale="75">
      <pane xSplit="6" ySplit="7" topLeftCell="G32" activePane="bottomRight" state="frozen"/>
      <selection pane="bottomRight" activeCell="F25" sqref="F25"/>
      <pageMargins left="0.7" right="0.7" top="0.75" bottom="0.75" header="0.3" footer="0.3"/>
      <pageSetup paperSize="9" orientation="portrait" r:id="rId18"/>
    </customSheetView>
    <customSheetView guid="{2940A182-D1A7-43C5-8D6E-965BED4371B0}" scale="80">
      <pane xSplit="6" ySplit="7" topLeftCell="G23" activePane="bottomRight" state="frozen"/>
      <selection pane="bottomRight" activeCell="A8" sqref="A8:XFD10"/>
      <pageMargins left="0.7" right="0.7" top="0.75" bottom="0.75" header="0.3" footer="0.3"/>
      <pageSetup paperSize="9" orientation="portrait" r:id="rId19"/>
    </customSheetView>
    <customSheetView guid="{AFADB96A-0516-43C1-9F1B-0604F3CAC04A}" scale="50">
      <pane xSplit="6" ySplit="7" topLeftCell="S11" activePane="bottomRight" state="frozen"/>
      <selection pane="bottomRight" activeCell="AH16" sqref="AH16"/>
      <pageMargins left="0.7" right="0.7" top="0.75" bottom="0.75" header="0.3" footer="0.3"/>
      <pageSetup paperSize="9" orientation="portrait" r:id="rId20"/>
    </customSheetView>
    <customSheetView guid="{133BB3F8-8DD4-4AEF-8CD6-A5FB14681329}" scale="75" state="hidden">
      <pane xSplit="6" ySplit="7" topLeftCell="G25" activePane="bottomRight" state="frozen"/>
      <selection pane="bottomRight" activeCell="AB20" sqref="A2:AH33"/>
      <pageMargins left="0.7" right="0.7" top="0.75" bottom="0.75" header="0.3" footer="0.3"/>
      <pageSetup paperSize="9" orientation="portrait" r:id="rId21"/>
    </customSheetView>
  </customSheetViews>
  <mergeCells count="69">
    <mergeCell ref="R4:S5"/>
    <mergeCell ref="T4:U5"/>
    <mergeCell ref="C2:S2"/>
    <mergeCell ref="C3:S3"/>
    <mergeCell ref="A4:A6"/>
    <mergeCell ref="B4:B6"/>
    <mergeCell ref="C4:C6"/>
    <mergeCell ref="D4:D5"/>
    <mergeCell ref="E4:E5"/>
    <mergeCell ref="F4:F5"/>
    <mergeCell ref="G4:G5"/>
    <mergeCell ref="H4:I5"/>
    <mergeCell ref="AH4:AH6"/>
    <mergeCell ref="A8:A10"/>
    <mergeCell ref="B8:B10"/>
    <mergeCell ref="B11:AG11"/>
    <mergeCell ref="A12:A13"/>
    <mergeCell ref="B12:B13"/>
    <mergeCell ref="V4:W5"/>
    <mergeCell ref="X4:Y5"/>
    <mergeCell ref="Z4:AA5"/>
    <mergeCell ref="AB4:AC5"/>
    <mergeCell ref="AD4:AE5"/>
    <mergeCell ref="AF4:AG5"/>
    <mergeCell ref="J4:K5"/>
    <mergeCell ref="L4:M5"/>
    <mergeCell ref="N4:O5"/>
    <mergeCell ref="P4:Q5"/>
    <mergeCell ref="A14:A15"/>
    <mergeCell ref="B14:B15"/>
    <mergeCell ref="A16:A17"/>
    <mergeCell ref="B16:B17"/>
    <mergeCell ref="A18:A19"/>
    <mergeCell ref="B18:B19"/>
    <mergeCell ref="A34:A35"/>
    <mergeCell ref="B34:B35"/>
    <mergeCell ref="B20:AG20"/>
    <mergeCell ref="A21:A22"/>
    <mergeCell ref="B21:B22"/>
    <mergeCell ref="B23:AG23"/>
    <mergeCell ref="A24:A25"/>
    <mergeCell ref="B24:B25"/>
    <mergeCell ref="B28:AG28"/>
    <mergeCell ref="A29:A31"/>
    <mergeCell ref="B29:B31"/>
    <mergeCell ref="A32:A33"/>
    <mergeCell ref="B32:B33"/>
    <mergeCell ref="A36:A37"/>
    <mergeCell ref="B36:B37"/>
    <mergeCell ref="B38:B39"/>
    <mergeCell ref="B40:B41"/>
    <mergeCell ref="A42:A43"/>
    <mergeCell ref="B42:B43"/>
    <mergeCell ref="A44:A46"/>
    <mergeCell ref="B44:B46"/>
    <mergeCell ref="A47:A48"/>
    <mergeCell ref="B47:B48"/>
    <mergeCell ref="A49:A50"/>
    <mergeCell ref="B49:B50"/>
    <mergeCell ref="A58:A59"/>
    <mergeCell ref="B58:B59"/>
    <mergeCell ref="A60:A61"/>
    <mergeCell ref="B60:B61"/>
    <mergeCell ref="B51:B52"/>
    <mergeCell ref="B53:AG53"/>
    <mergeCell ref="A54:A55"/>
    <mergeCell ref="B54:B55"/>
    <mergeCell ref="A56:A57"/>
    <mergeCell ref="B56:B57"/>
  </mergeCells>
  <pageMargins left="0.7" right="0.7" top="0.75" bottom="0.75" header="0.3" footer="0.3"/>
  <pageSetup paperSize="9" orientation="portrait" r:id="rId2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33"/>
  <sheetViews>
    <sheetView zoomScale="60" zoomScaleNormal="60" workbookViewId="0">
      <pane xSplit="6" ySplit="7" topLeftCell="G11" activePane="bottomRight" state="frozen"/>
      <selection pane="topRight" activeCell="G1" sqref="G1"/>
      <selection pane="bottomLeft" activeCell="A8" sqref="A8"/>
      <selection pane="bottomRight" activeCell="AB20" sqref="A2:AH33"/>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7.140625" style="8" customWidth="1"/>
    <col min="7" max="7" width="17.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1" width="11.5703125" style="8" customWidth="1"/>
    <col min="32" max="32" width="14.28515625" style="8" customWidth="1"/>
    <col min="33" max="33" width="11.5703125" style="8" customWidth="1"/>
    <col min="34" max="34" width="121.28515625" style="8" customWidth="1"/>
    <col min="35" max="16384" width="9.140625" style="8"/>
  </cols>
  <sheetData>
    <row r="1" spans="1:35" ht="23.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6"/>
      <c r="AE1" s="6"/>
      <c r="AF1" s="6"/>
      <c r="AG1" s="3"/>
      <c r="AH1" s="7"/>
    </row>
    <row r="2" spans="1:35" s="10" customFormat="1" ht="15.75" customHeight="1" x14ac:dyDescent="0.25">
      <c r="A2" s="55"/>
      <c r="B2" s="55"/>
      <c r="C2" s="363"/>
      <c r="D2" s="363"/>
      <c r="E2" s="363"/>
      <c r="F2" s="363"/>
      <c r="G2" s="363"/>
      <c r="H2" s="363"/>
      <c r="I2" s="363"/>
      <c r="J2" s="363"/>
      <c r="K2" s="363"/>
      <c r="L2" s="363"/>
      <c r="M2" s="363"/>
      <c r="N2" s="363"/>
      <c r="O2" s="363"/>
      <c r="P2" s="363"/>
      <c r="Q2" s="363"/>
      <c r="R2" s="363"/>
      <c r="S2" s="363"/>
      <c r="T2" s="35"/>
      <c r="U2" s="35"/>
      <c r="V2" s="35"/>
      <c r="W2" s="35"/>
      <c r="X2" s="35"/>
      <c r="Y2" s="35"/>
      <c r="Z2" s="35"/>
      <c r="AA2" s="35"/>
      <c r="AB2" s="35"/>
      <c r="AC2" s="35"/>
      <c r="AD2" s="35"/>
      <c r="AE2" s="35"/>
      <c r="AF2" s="35"/>
      <c r="AG2" s="35"/>
      <c r="AH2" s="35"/>
    </row>
    <row r="3" spans="1:35" s="10" customFormat="1" ht="36.75" customHeight="1" x14ac:dyDescent="0.25">
      <c r="A3" s="55"/>
      <c r="B3" s="92"/>
      <c r="C3" s="364"/>
      <c r="D3" s="364"/>
      <c r="E3" s="364"/>
      <c r="F3" s="364"/>
      <c r="G3" s="364"/>
      <c r="H3" s="364"/>
      <c r="I3" s="364"/>
      <c r="J3" s="364"/>
      <c r="K3" s="364"/>
      <c r="L3" s="364"/>
      <c r="M3" s="364"/>
      <c r="N3" s="364"/>
      <c r="O3" s="364"/>
      <c r="P3" s="364"/>
      <c r="Q3" s="364"/>
      <c r="R3" s="364"/>
      <c r="S3" s="364"/>
      <c r="T3" s="94"/>
      <c r="U3" s="94"/>
      <c r="V3" s="94"/>
      <c r="W3" s="94"/>
      <c r="X3" s="94"/>
      <c r="Y3" s="94"/>
      <c r="Z3" s="94"/>
      <c r="AA3" s="94"/>
      <c r="AB3" s="94"/>
      <c r="AC3" s="94"/>
      <c r="AD3" s="95"/>
      <c r="AE3" s="95"/>
      <c r="AF3" s="95"/>
      <c r="AG3" s="95"/>
      <c r="AH3" s="37"/>
    </row>
    <row r="4" spans="1:35" s="10" customFormat="1" ht="15" customHeight="1" x14ac:dyDescent="0.25">
      <c r="A4" s="365"/>
      <c r="B4" s="368"/>
      <c r="C4" s="368"/>
      <c r="D4" s="376"/>
      <c r="E4" s="376"/>
      <c r="F4" s="376"/>
      <c r="G4" s="376"/>
      <c r="H4" s="359"/>
      <c r="I4" s="360"/>
      <c r="J4" s="359"/>
      <c r="K4" s="360"/>
      <c r="L4" s="359"/>
      <c r="M4" s="360"/>
      <c r="N4" s="359"/>
      <c r="O4" s="360"/>
      <c r="P4" s="359"/>
      <c r="Q4" s="360"/>
      <c r="R4" s="359"/>
      <c r="S4" s="360"/>
      <c r="T4" s="359"/>
      <c r="U4" s="360"/>
      <c r="V4" s="359"/>
      <c r="W4" s="360"/>
      <c r="X4" s="359"/>
      <c r="Y4" s="360"/>
      <c r="Z4" s="359"/>
      <c r="AA4" s="360"/>
      <c r="AB4" s="359"/>
      <c r="AC4" s="360"/>
      <c r="AD4" s="359"/>
      <c r="AE4" s="360"/>
      <c r="AF4" s="359"/>
      <c r="AG4" s="360"/>
      <c r="AH4" s="378"/>
    </row>
    <row r="5" spans="1:35" s="10" customFormat="1" ht="39" customHeight="1" x14ac:dyDescent="0.25">
      <c r="A5" s="366"/>
      <c r="B5" s="369"/>
      <c r="C5" s="369"/>
      <c r="D5" s="553"/>
      <c r="E5" s="553"/>
      <c r="F5" s="553"/>
      <c r="G5" s="553"/>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10" customFormat="1" ht="64.5" customHeight="1" x14ac:dyDescent="0.25">
      <c r="A6" s="367"/>
      <c r="B6" s="370"/>
      <c r="C6" s="370"/>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5" s="10" customFormat="1" ht="15.75" x14ac:dyDescent="0.2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row>
    <row r="8" spans="1:35" s="21" customFormat="1" ht="31.5" customHeight="1" x14ac:dyDescent="0.25">
      <c r="A8" s="430"/>
      <c r="B8" s="378"/>
      <c r="C8" s="57"/>
      <c r="D8" s="58"/>
      <c r="E8" s="58"/>
      <c r="F8" s="58"/>
      <c r="G8" s="58"/>
      <c r="H8" s="58"/>
      <c r="I8" s="58"/>
      <c r="J8" s="59"/>
      <c r="K8" s="59"/>
      <c r="L8" s="59"/>
      <c r="M8" s="59"/>
      <c r="N8" s="59"/>
      <c r="O8" s="59"/>
      <c r="P8" s="59"/>
      <c r="Q8" s="59"/>
      <c r="R8" s="59"/>
      <c r="S8" s="59"/>
      <c r="T8" s="59"/>
      <c r="U8" s="59"/>
      <c r="V8" s="59"/>
      <c r="W8" s="59"/>
      <c r="X8" s="59"/>
      <c r="Y8" s="59"/>
      <c r="Z8" s="59"/>
      <c r="AA8" s="59"/>
      <c r="AB8" s="59"/>
      <c r="AC8" s="59"/>
      <c r="AD8" s="59"/>
      <c r="AE8" s="59"/>
      <c r="AF8" s="59"/>
      <c r="AG8" s="59"/>
      <c r="AH8" s="60"/>
    </row>
    <row r="9" spans="1:35" s="22" customFormat="1" ht="38.25" customHeight="1" x14ac:dyDescent="0.25">
      <c r="A9" s="431"/>
      <c r="B9" s="379"/>
      <c r="C9" s="273"/>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4"/>
    </row>
    <row r="10" spans="1:35" s="22" customFormat="1" ht="38.25" customHeight="1" x14ac:dyDescent="0.25">
      <c r="A10" s="432"/>
      <c r="B10" s="380"/>
      <c r="C10" s="65"/>
      <c r="D10" s="62"/>
      <c r="E10" s="62"/>
      <c r="F10" s="62"/>
      <c r="G10" s="74"/>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4"/>
    </row>
    <row r="11" spans="1:35" s="26" customFormat="1" ht="18.75" customHeight="1" x14ac:dyDescent="0.25">
      <c r="A11" s="132"/>
      <c r="B11" s="443"/>
      <c r="C11" s="444"/>
      <c r="D11" s="444"/>
      <c r="E11" s="444"/>
      <c r="F11" s="444"/>
      <c r="G11" s="444"/>
      <c r="H11" s="444"/>
      <c r="I11" s="444"/>
      <c r="J11" s="444"/>
      <c r="K11" s="444"/>
      <c r="L11" s="444"/>
      <c r="M11" s="444"/>
      <c r="N11" s="444"/>
      <c r="O11" s="444"/>
      <c r="P11" s="444"/>
      <c r="Q11" s="444"/>
      <c r="R11" s="444"/>
      <c r="S11" s="444"/>
      <c r="T11" s="444"/>
      <c r="U11" s="444"/>
      <c r="V11" s="444"/>
      <c r="W11" s="444"/>
      <c r="X11" s="444"/>
      <c r="Y11" s="444"/>
      <c r="Z11" s="444"/>
      <c r="AA11" s="444"/>
      <c r="AB11" s="444"/>
      <c r="AC11" s="444"/>
      <c r="AD11" s="444"/>
      <c r="AE11" s="444"/>
      <c r="AF11" s="444"/>
      <c r="AG11" s="445"/>
      <c r="AH11" s="75"/>
    </row>
    <row r="12" spans="1:35" s="21" customFormat="1" ht="79.5" customHeight="1" x14ac:dyDescent="0.25">
      <c r="A12" s="430"/>
      <c r="B12" s="378"/>
      <c r="C12" s="69"/>
      <c r="D12" s="70"/>
      <c r="E12" s="58"/>
      <c r="F12" s="58"/>
      <c r="G12" s="58"/>
      <c r="H12" s="58"/>
      <c r="I12" s="58"/>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50"/>
      <c r="AI12" s="23"/>
    </row>
    <row r="13" spans="1:35" s="21" customFormat="1" ht="79.5" customHeight="1" x14ac:dyDescent="0.25">
      <c r="A13" s="431"/>
      <c r="B13" s="379"/>
      <c r="C13" s="273"/>
      <c r="D13" s="62"/>
      <c r="E13" s="62"/>
      <c r="F13" s="62"/>
      <c r="G13" s="62"/>
      <c r="H13" s="62"/>
      <c r="I13" s="62"/>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551"/>
      <c r="AI13" s="23"/>
    </row>
    <row r="14" spans="1:35" s="21" customFormat="1" ht="79.5" customHeight="1" x14ac:dyDescent="0.25">
      <c r="A14" s="271"/>
      <c r="B14" s="380"/>
      <c r="C14" s="65"/>
      <c r="D14" s="62"/>
      <c r="E14" s="74"/>
      <c r="F14" s="74"/>
      <c r="G14" s="74"/>
      <c r="H14" s="62"/>
      <c r="I14" s="62"/>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551"/>
      <c r="AI14" s="23"/>
    </row>
    <row r="15" spans="1:35" s="100" customFormat="1" ht="79.5" customHeight="1" x14ac:dyDescent="0.25">
      <c r="A15" s="458"/>
      <c r="B15" s="494"/>
      <c r="C15" s="108"/>
      <c r="D15" s="70"/>
      <c r="E15" s="70"/>
      <c r="F15" s="70"/>
      <c r="G15" s="70"/>
      <c r="H15" s="58"/>
      <c r="I15" s="58"/>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551"/>
      <c r="AI15" s="106"/>
    </row>
    <row r="16" spans="1:35" s="33" customFormat="1" ht="79.5" customHeight="1" x14ac:dyDescent="0.25">
      <c r="A16" s="460"/>
      <c r="B16" s="498"/>
      <c r="C16" s="112"/>
      <c r="D16" s="74"/>
      <c r="E16" s="74"/>
      <c r="F16" s="74"/>
      <c r="G16" s="74"/>
      <c r="H16" s="62"/>
      <c r="I16" s="62"/>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551"/>
      <c r="AI16" s="106"/>
    </row>
    <row r="17" spans="1:35" s="33" customFormat="1" ht="79.5" customHeight="1" x14ac:dyDescent="0.25">
      <c r="A17" s="272"/>
      <c r="B17" s="495"/>
      <c r="C17" s="65"/>
      <c r="D17" s="74"/>
      <c r="E17" s="74"/>
      <c r="F17" s="74"/>
      <c r="G17" s="74"/>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552"/>
      <c r="AI17" s="106"/>
    </row>
    <row r="18" spans="1:35" s="134" customFormat="1" ht="21" customHeight="1" x14ac:dyDescent="0.25">
      <c r="A18" s="132"/>
      <c r="B18" s="443"/>
      <c r="C18" s="444"/>
      <c r="D18" s="444"/>
      <c r="E18" s="444"/>
      <c r="F18" s="444"/>
      <c r="G18" s="444"/>
      <c r="H18" s="444"/>
      <c r="I18" s="444"/>
      <c r="J18" s="444"/>
      <c r="K18" s="444"/>
      <c r="L18" s="444"/>
      <c r="M18" s="444"/>
      <c r="N18" s="444"/>
      <c r="O18" s="444"/>
      <c r="P18" s="444"/>
      <c r="Q18" s="444"/>
      <c r="R18" s="444"/>
      <c r="S18" s="444"/>
      <c r="T18" s="444"/>
      <c r="U18" s="444"/>
      <c r="V18" s="444"/>
      <c r="W18" s="444"/>
      <c r="X18" s="444"/>
      <c r="Y18" s="444"/>
      <c r="Z18" s="444"/>
      <c r="AA18" s="444"/>
      <c r="AB18" s="444"/>
      <c r="AC18" s="444"/>
      <c r="AD18" s="444"/>
      <c r="AE18" s="444"/>
      <c r="AF18" s="444"/>
      <c r="AG18" s="445"/>
      <c r="AH18" s="43"/>
      <c r="AI18" s="133"/>
    </row>
    <row r="19" spans="1:35" s="21" customFormat="1" ht="57.75" customHeight="1" x14ac:dyDescent="0.25">
      <c r="A19" s="430"/>
      <c r="B19" s="378"/>
      <c r="C19" s="57"/>
      <c r="D19" s="70"/>
      <c r="E19" s="58"/>
      <c r="F19" s="58"/>
      <c r="G19" s="58"/>
      <c r="H19" s="58"/>
      <c r="I19" s="58"/>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15"/>
      <c r="AI19" s="20"/>
    </row>
    <row r="20" spans="1:35" s="22" customFormat="1" ht="44.25" customHeight="1" x14ac:dyDescent="0.25">
      <c r="A20" s="432"/>
      <c r="B20" s="380"/>
      <c r="C20" s="273"/>
      <c r="D20" s="62"/>
      <c r="E20" s="62"/>
      <c r="F20" s="62"/>
      <c r="G20" s="62"/>
      <c r="H20" s="62"/>
      <c r="I20" s="62"/>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516"/>
      <c r="AI20" s="20"/>
    </row>
    <row r="21" spans="1:35" s="100" customFormat="1" ht="34.5" customHeight="1" x14ac:dyDescent="0.25">
      <c r="A21" s="458"/>
      <c r="B21" s="490"/>
      <c r="C21" s="108"/>
      <c r="D21" s="109"/>
      <c r="E21" s="109"/>
      <c r="F21" s="109"/>
      <c r="G21" s="109"/>
      <c r="H21" s="109"/>
      <c r="I21" s="109"/>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516"/>
      <c r="AI21" s="106"/>
    </row>
    <row r="22" spans="1:35" s="33" customFormat="1" ht="43.5" customHeight="1" x14ac:dyDescent="0.25">
      <c r="A22" s="460"/>
      <c r="B22" s="491"/>
      <c r="C22" s="112"/>
      <c r="D22" s="113"/>
      <c r="E22" s="113"/>
      <c r="F22" s="113"/>
      <c r="G22" s="113"/>
      <c r="H22" s="113"/>
      <c r="I22" s="113"/>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35"/>
      <c r="AG22" s="114"/>
      <c r="AH22" s="544"/>
      <c r="AI22" s="106"/>
    </row>
    <row r="23" spans="1:35" s="32" customFormat="1" ht="15.75" customHeight="1" x14ac:dyDescent="0.25">
      <c r="A23" s="136"/>
      <c r="B23" s="443"/>
      <c r="C23" s="444"/>
      <c r="D23" s="444"/>
      <c r="E23" s="444"/>
      <c r="F23" s="444"/>
      <c r="G23" s="444"/>
      <c r="H23" s="444"/>
      <c r="I23" s="444"/>
      <c r="J23" s="444"/>
      <c r="K23" s="444"/>
      <c r="L23" s="444"/>
      <c r="M23" s="444"/>
      <c r="N23" s="444"/>
      <c r="O23" s="444"/>
      <c r="P23" s="444"/>
      <c r="Q23" s="444"/>
      <c r="R23" s="444"/>
      <c r="S23" s="444"/>
      <c r="T23" s="444"/>
      <c r="U23" s="444"/>
      <c r="V23" s="444"/>
      <c r="W23" s="444"/>
      <c r="X23" s="444"/>
      <c r="Y23" s="444"/>
      <c r="Z23" s="444"/>
      <c r="AA23" s="444"/>
      <c r="AB23" s="444"/>
      <c r="AC23" s="444"/>
      <c r="AD23" s="444"/>
      <c r="AE23" s="444"/>
      <c r="AF23" s="444"/>
      <c r="AG23" s="445"/>
    </row>
    <row r="24" spans="1:35" s="21" customFormat="1" ht="53.25" customHeight="1" x14ac:dyDescent="0.25">
      <c r="A24" s="430"/>
      <c r="B24" s="378"/>
      <c r="C24" s="57"/>
      <c r="D24" s="58"/>
      <c r="E24" s="58"/>
      <c r="F24" s="58"/>
      <c r="G24" s="58"/>
      <c r="H24" s="58"/>
      <c r="I24" s="58"/>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60"/>
      <c r="AI24" s="20"/>
    </row>
    <row r="25" spans="1:35" s="22" customFormat="1" ht="45" customHeight="1" x14ac:dyDescent="0.25">
      <c r="A25" s="432"/>
      <c r="B25" s="380"/>
      <c r="C25" s="273"/>
      <c r="D25" s="62"/>
      <c r="E25" s="62"/>
      <c r="F25" s="62"/>
      <c r="G25" s="62"/>
      <c r="H25" s="62"/>
      <c r="I25" s="62"/>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4"/>
      <c r="AI25" s="20"/>
    </row>
    <row r="26" spans="1:35" s="100" customFormat="1" ht="36" customHeight="1" x14ac:dyDescent="0.25">
      <c r="A26" s="458"/>
      <c r="B26" s="494"/>
      <c r="C26" s="108"/>
      <c r="D26" s="109"/>
      <c r="E26" s="109"/>
      <c r="F26" s="109"/>
      <c r="G26" s="109"/>
      <c r="H26" s="109"/>
      <c r="I26" s="109"/>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1"/>
      <c r="AI26" s="106"/>
    </row>
    <row r="27" spans="1:35" s="33" customFormat="1" ht="138" customHeight="1" x14ac:dyDescent="0.25">
      <c r="A27" s="460"/>
      <c r="B27" s="495"/>
      <c r="C27" s="112"/>
      <c r="D27" s="113"/>
      <c r="E27" s="113"/>
      <c r="F27" s="113"/>
      <c r="G27" s="113"/>
      <c r="H27" s="113"/>
      <c r="I27" s="113"/>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274"/>
      <c r="AI27" s="106"/>
    </row>
    <row r="28" spans="1:35" s="100" customFormat="1" ht="35.25" customHeight="1" x14ac:dyDescent="0.25">
      <c r="A28" s="548"/>
      <c r="B28" s="494"/>
      <c r="C28" s="108"/>
      <c r="D28" s="109"/>
      <c r="E28" s="109"/>
      <c r="F28" s="109"/>
      <c r="G28" s="109"/>
      <c r="H28" s="109"/>
      <c r="I28" s="109"/>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1"/>
      <c r="AI28" s="106"/>
    </row>
    <row r="29" spans="1:35" s="33" customFormat="1" ht="42" customHeight="1" x14ac:dyDescent="0.25">
      <c r="A29" s="549"/>
      <c r="B29" s="495"/>
      <c r="C29" s="112"/>
      <c r="D29" s="113"/>
      <c r="E29" s="113"/>
      <c r="F29" s="113"/>
      <c r="G29" s="113"/>
      <c r="H29" s="113"/>
      <c r="I29" s="113"/>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1"/>
      <c r="AI29" s="106"/>
    </row>
    <row r="30" spans="1:35" s="100" customFormat="1" ht="35.25" customHeight="1" x14ac:dyDescent="0.25">
      <c r="A30" s="458"/>
      <c r="B30" s="494"/>
      <c r="C30" s="108"/>
      <c r="D30" s="109"/>
      <c r="E30" s="109"/>
      <c r="F30" s="109"/>
      <c r="G30" s="109"/>
      <c r="H30" s="109"/>
      <c r="I30" s="109"/>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515"/>
      <c r="AI30" s="106"/>
    </row>
    <row r="31" spans="1:35" s="33" customFormat="1" ht="42" customHeight="1" x14ac:dyDescent="0.25">
      <c r="A31" s="460"/>
      <c r="B31" s="495"/>
      <c r="C31" s="112"/>
      <c r="D31" s="113"/>
      <c r="E31" s="113"/>
      <c r="F31" s="113"/>
      <c r="G31" s="113"/>
      <c r="H31" s="113"/>
      <c r="I31" s="113"/>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544"/>
      <c r="AI31" s="106"/>
    </row>
    <row r="32" spans="1:35" s="100" customFormat="1" ht="35.25" customHeight="1" x14ac:dyDescent="0.25">
      <c r="A32" s="458"/>
      <c r="B32" s="490"/>
      <c r="C32" s="108"/>
      <c r="D32" s="109"/>
      <c r="E32" s="109"/>
      <c r="F32" s="109"/>
      <c r="G32" s="109"/>
      <c r="H32" s="109"/>
      <c r="I32" s="109"/>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1"/>
      <c r="AI32" s="106"/>
    </row>
    <row r="33" spans="1:35" s="33" customFormat="1" ht="42" customHeight="1" x14ac:dyDescent="0.25">
      <c r="A33" s="460"/>
      <c r="B33" s="491"/>
      <c r="C33" s="112"/>
      <c r="D33" s="113"/>
      <c r="E33" s="113"/>
      <c r="F33" s="113"/>
      <c r="G33" s="113"/>
      <c r="H33" s="113"/>
      <c r="I33" s="113"/>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1"/>
      <c r="AI33" s="106"/>
    </row>
  </sheetData>
  <customSheetViews>
    <customSheetView guid="{60A1F930-4BEC-460A-8E14-01E47F6DD055}" scale="60">
      <pane xSplit="6" ySplit="7" topLeftCell="G8" activePane="bottomRight" state="frozen"/>
      <selection pane="bottomRight" activeCell="AB20" sqref="AB20"/>
      <pageMargins left="0.7" right="0.7" top="0.75" bottom="0.75" header="0.3" footer="0.3"/>
      <pageSetup paperSize="9" orientation="portrait" r:id="rId1"/>
    </customSheetView>
    <customSheetView guid="{BBF6B43F-E0FC-43DF-B91C-674F6AB4B556}" scale="60">
      <pane xSplit="6" ySplit="7" topLeftCell="R20" activePane="bottomRight" state="frozen"/>
      <selection pane="bottomRight" activeCell="AH28" sqref="AH28"/>
      <pageMargins left="0.7" right="0.7" top="0.75" bottom="0.75" header="0.3" footer="0.3"/>
      <pageSetup paperSize="9" orientation="portrait" r:id="rId2"/>
    </customSheetView>
    <customSheetView guid="{30B635D9-57DB-47D5-8A0F-4B30DD769960}" scale="60">
      <pane xSplit="6" ySplit="7" topLeftCell="R20" activePane="bottomRight" state="frozen"/>
      <selection pane="bottomRight" activeCell="AH28" sqref="AH28"/>
      <pageMargins left="0.7" right="0.7" top="0.75" bottom="0.75" header="0.3" footer="0.3"/>
      <pageSetup paperSize="9" orientation="portrait" r:id="rId3"/>
    </customSheetView>
    <customSheetView guid="{DAEDC989-02E7-4319-8354-59410ACF3F1F}" scale="60">
      <pane xSplit="6" ySplit="7" topLeftCell="G17" activePane="bottomRight" state="frozen"/>
      <selection pane="bottomRight" activeCell="AB20" sqref="AB20"/>
      <pageMargins left="0.7" right="0.7" top="0.75" bottom="0.75" header="0.3" footer="0.3"/>
      <pageSetup paperSize="9" orientation="portrait" r:id="rId4"/>
    </customSheetView>
    <customSheetView guid="{21E1D423-7B38-4272-8354-09B4DB62C9EB}" scale="60">
      <pane xSplit="6" ySplit="7" topLeftCell="G8" activePane="bottomRight" state="frozen"/>
      <selection pane="bottomRight" activeCell="AB20" sqref="AB20"/>
      <pageMargins left="0.7" right="0.7" top="0.75" bottom="0.75" header="0.3" footer="0.3"/>
      <pageSetup paperSize="9" orientation="portrait" r:id="rId5"/>
    </customSheetView>
    <customSheetView guid="{EA46B61D-849C-4795-A4FF-F8F1740022EB}" scale="60">
      <pane xSplit="6" ySplit="7" topLeftCell="G8" activePane="bottomRight" state="frozen"/>
      <selection pane="bottomRight" activeCell="AB20" sqref="AB20"/>
      <pageMargins left="0.7" right="0.7" top="0.75" bottom="0.75" header="0.3" footer="0.3"/>
      <pageSetup paperSize="9" orientation="portrait" r:id="rId6"/>
    </customSheetView>
    <customSheetView guid="{A0E2FBF6-E560-4343-8BE6-217DC798135B}" scale="60">
      <pane xSplit="6" ySplit="7" topLeftCell="G8" activePane="bottomRight" state="frozen"/>
      <selection pane="bottomRight" activeCell="AB20" sqref="AB20"/>
      <pageMargins left="0.7" right="0.7" top="0.75" bottom="0.75" header="0.3" footer="0.3"/>
      <pageSetup paperSize="9" orientation="portrait" r:id="rId7"/>
    </customSheetView>
    <customSheetView guid="{20A05A62-CBE8-4538-BBC3-2AD9D3B8FAC0}" scale="60">
      <pane xSplit="6" ySplit="7" topLeftCell="G8" activePane="bottomRight" state="frozen"/>
      <selection pane="bottomRight" activeCell="AB20" sqref="AB20"/>
      <pageMargins left="0.7" right="0.7" top="0.75" bottom="0.75" header="0.3" footer="0.3"/>
      <pageSetup paperSize="9" orientation="portrait" r:id="rId8"/>
    </customSheetView>
    <customSheetView guid="{A4AF2100-C59D-4F60-9EAB-56D9103463F7}" scale="60">
      <pane xSplit="6" ySplit="7" topLeftCell="R20" activePane="bottomRight" state="frozen"/>
      <selection pane="bottomRight" activeCell="AH28" sqref="AH28"/>
      <pageMargins left="0.7" right="0.7" top="0.75" bottom="0.75" header="0.3" footer="0.3"/>
      <pageSetup paperSize="9" orientation="portrait" r:id="rId9"/>
    </customSheetView>
    <customSheetView guid="{519948E4-0B24-465F-9D9E-44BE50D1D647}" scale="60">
      <pane xSplit="6" ySplit="7" topLeftCell="R20" activePane="bottomRight" state="frozen"/>
      <selection pane="bottomRight" activeCell="AH28" sqref="AH28"/>
      <pageMargins left="0.7" right="0.7" top="0.75" bottom="0.75" header="0.3" footer="0.3"/>
      <pageSetup paperSize="9" orientation="portrait" r:id="rId10"/>
    </customSheetView>
    <customSheetView guid="{C7DC638A-7F60-46C9-A1FB-9ADEAE87F332}" scale="60">
      <pane xSplit="6" ySplit="7" topLeftCell="R20" activePane="bottomRight" state="frozen"/>
      <selection pane="bottomRight" activeCell="AH28" sqref="AH28"/>
      <pageMargins left="0.7" right="0.7" top="0.75" bottom="0.75" header="0.3" footer="0.3"/>
      <pageSetup paperSize="9" orientation="portrait" r:id="rId11"/>
    </customSheetView>
    <customSheetView guid="{2A5A11D4-90C6-4A3E-8165-7D7BD634B22F}" scale="60">
      <pane xSplit="6" ySplit="7" topLeftCell="G8" activePane="bottomRight" state="frozen"/>
      <selection pane="bottomRight" activeCell="AB20" sqref="AB20"/>
      <pageMargins left="0.7" right="0.7" top="0.75" bottom="0.75" header="0.3" footer="0.3"/>
      <pageSetup paperSize="9" orientation="portrait" r:id="rId12"/>
    </customSheetView>
    <customSheetView guid="{562453CE-35F5-40A3-AD14-6399D1197C99}" scale="60">
      <pane xSplit="6" ySplit="7" topLeftCell="G8" activePane="bottomRight" state="frozen"/>
      <selection pane="bottomRight" activeCell="AB20" sqref="AB20"/>
      <pageMargins left="0.7" right="0.7" top="0.75" bottom="0.75" header="0.3" footer="0.3"/>
      <pageSetup paperSize="9" orientation="portrait" r:id="rId13"/>
    </customSheetView>
    <customSheetView guid="{B6B60ED6-A6CC-4DA7-A8CA-5E6DB52D5A87}" scale="60">
      <pane xSplit="6" ySplit="7" topLeftCell="R20" activePane="bottomRight" state="frozen"/>
      <selection pane="bottomRight" activeCell="AH28" sqref="AH28"/>
      <pageMargins left="0.7" right="0.7" top="0.75" bottom="0.75" header="0.3" footer="0.3"/>
      <pageSetup paperSize="9" orientation="portrait" r:id="rId14"/>
    </customSheetView>
    <customSheetView guid="{5DF2C78B-5EE4-439D-8D72-8D3A913B65F9}" scale="60">
      <pane xSplit="6" ySplit="7" topLeftCell="R20" activePane="bottomRight" state="frozen"/>
      <selection pane="bottomRight" activeCell="AH28" sqref="AH28"/>
      <pageMargins left="0.7" right="0.7" top="0.75" bottom="0.75" header="0.3" footer="0.3"/>
      <pageSetup paperSize="9" orientation="portrait" r:id="rId15"/>
    </customSheetView>
    <customSheetView guid="{7C5A2A36-3D69-43D9-9018-A52C27EC78F9}" scale="60">
      <pane xSplit="6" ySplit="7" topLeftCell="G8" activePane="bottomRight" state="frozen"/>
      <selection pane="bottomRight" activeCell="AB20" sqref="AB20"/>
      <pageMargins left="0.7" right="0.7" top="0.75" bottom="0.75" header="0.3" footer="0.3"/>
      <pageSetup paperSize="9" orientation="portrait" r:id="rId16"/>
    </customSheetView>
    <customSheetView guid="{C282AA4E-1BB5-4296-9AC6-844C0F88E5FC}" scale="60">
      <pane xSplit="6" ySplit="7" topLeftCell="G8" activePane="bottomRight" state="frozen"/>
      <selection pane="bottomRight" activeCell="AB20" sqref="AB20"/>
      <pageMargins left="0.7" right="0.7" top="0.75" bottom="0.75" header="0.3" footer="0.3"/>
      <pageSetup paperSize="9" orientation="portrait" r:id="rId17"/>
    </customSheetView>
    <customSheetView guid="{996EC2F0-F6EC-4E63-A83E-34865157BD8D}" scale="60">
      <pane xSplit="6" ySplit="7" topLeftCell="R20" activePane="bottomRight" state="frozen"/>
      <selection pane="bottomRight" activeCell="AH28" sqref="AH28"/>
      <pageMargins left="0.7" right="0.7" top="0.75" bottom="0.75" header="0.3" footer="0.3"/>
      <pageSetup paperSize="9" orientation="portrait" r:id="rId18"/>
    </customSheetView>
    <customSheetView guid="{2940A182-D1A7-43C5-8D6E-965BED4371B0}" scale="60">
      <pane xSplit="6" ySplit="7" topLeftCell="R20" activePane="bottomRight" state="frozen"/>
      <selection pane="bottomRight" activeCell="AH28" sqref="AH28"/>
      <pageMargins left="0.7" right="0.7" top="0.75" bottom="0.75" header="0.3" footer="0.3"/>
      <pageSetup paperSize="9" orientation="portrait" r:id="rId19"/>
    </customSheetView>
    <customSheetView guid="{AFADB96A-0516-43C1-9F1B-0604F3CAC04A}" scale="60">
      <pane xSplit="6" ySplit="7" topLeftCell="G8" activePane="bottomRight" state="frozen"/>
      <selection pane="bottomRight" activeCell="AB20" sqref="AB20"/>
      <pageMargins left="0.7" right="0.7" top="0.75" bottom="0.75" header="0.3" footer="0.3"/>
      <pageSetup paperSize="9" orientation="portrait" r:id="rId20"/>
    </customSheetView>
    <customSheetView guid="{133BB3F8-8DD4-4AEF-8CD6-A5FB14681329}" scale="60" state="hidden">
      <pane xSplit="6" ySplit="7" topLeftCell="G11" activePane="bottomRight" state="frozen"/>
      <selection pane="bottomRight" activeCell="AB20" sqref="A2:AH33"/>
      <pageMargins left="0.7" right="0.7" top="0.75" bottom="0.75" header="0.3" footer="0.3"/>
      <pageSetup paperSize="9" orientation="portrait" r:id="rId21"/>
    </customSheetView>
  </customSheetViews>
  <mergeCells count="49">
    <mergeCell ref="C2:S2"/>
    <mergeCell ref="C3:S3"/>
    <mergeCell ref="A4:A6"/>
    <mergeCell ref="B4:B6"/>
    <mergeCell ref="C4:C6"/>
    <mergeCell ref="D4:D5"/>
    <mergeCell ref="E4:E5"/>
    <mergeCell ref="F4:F5"/>
    <mergeCell ref="G4:G5"/>
    <mergeCell ref="H4:I5"/>
    <mergeCell ref="AD4:AE5"/>
    <mergeCell ref="AF4:AG5"/>
    <mergeCell ref="J4:K5"/>
    <mergeCell ref="L4:M5"/>
    <mergeCell ref="N4:O5"/>
    <mergeCell ref="P4:Q5"/>
    <mergeCell ref="R4:S5"/>
    <mergeCell ref="T4:U5"/>
    <mergeCell ref="AH19:AH22"/>
    <mergeCell ref="A21:A22"/>
    <mergeCell ref="B21:B22"/>
    <mergeCell ref="AH4:AH6"/>
    <mergeCell ref="A8:A10"/>
    <mergeCell ref="B8:B10"/>
    <mergeCell ref="B11:AG11"/>
    <mergeCell ref="A12:A13"/>
    <mergeCell ref="B12:B14"/>
    <mergeCell ref="AH12:AH17"/>
    <mergeCell ref="A15:A16"/>
    <mergeCell ref="B15:B17"/>
    <mergeCell ref="V4:W5"/>
    <mergeCell ref="X4:Y5"/>
    <mergeCell ref="Z4:AA5"/>
    <mergeCell ref="AB4:AC5"/>
    <mergeCell ref="A28:A29"/>
    <mergeCell ref="B28:B29"/>
    <mergeCell ref="B18:AG18"/>
    <mergeCell ref="A19:A20"/>
    <mergeCell ref="B19:B20"/>
    <mergeCell ref="B23:AG23"/>
    <mergeCell ref="A24:A25"/>
    <mergeCell ref="B24:B25"/>
    <mergeCell ref="A26:A27"/>
    <mergeCell ref="B26:B27"/>
    <mergeCell ref="A30:A31"/>
    <mergeCell ref="B30:B31"/>
    <mergeCell ref="AH30:AH31"/>
    <mergeCell ref="A32:A33"/>
    <mergeCell ref="B32:B33"/>
  </mergeCells>
  <pageMargins left="0.7" right="0.7" top="0.75" bottom="0.75" header="0.3" footer="0.3"/>
  <pageSetup paperSize="9" orientation="portrait" r:id="rId2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32"/>
  <sheetViews>
    <sheetView tabSelected="1" zoomScale="70" zoomScaleNormal="70" workbookViewId="0">
      <pane xSplit="6" ySplit="7" topLeftCell="G8" activePane="bottomRight" state="frozen"/>
      <selection pane="topRight" activeCell="G1" sqref="G1"/>
      <selection pane="bottomLeft" activeCell="A8" sqref="A8"/>
      <selection pane="bottomRight" activeCell="F9" sqref="F9"/>
    </sheetView>
  </sheetViews>
  <sheetFormatPr defaultColWidth="9.140625" defaultRowHeight="15" x14ac:dyDescent="0.25"/>
  <cols>
    <col min="1" max="1" width="6.5703125" style="8" customWidth="1"/>
    <col min="2" max="2" width="42.140625" style="8" customWidth="1"/>
    <col min="3" max="3" width="18.5703125" style="9" customWidth="1"/>
    <col min="4" max="4" width="18" style="8"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s="10"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63" t="s">
        <v>24</v>
      </c>
      <c r="D2" s="363"/>
      <c r="E2" s="363"/>
      <c r="F2" s="363"/>
      <c r="G2" s="363"/>
      <c r="H2" s="363"/>
      <c r="I2" s="363"/>
      <c r="J2" s="363"/>
      <c r="K2" s="363"/>
      <c r="L2" s="363"/>
      <c r="M2" s="363"/>
      <c r="N2" s="363"/>
      <c r="O2" s="363"/>
      <c r="P2" s="363"/>
      <c r="Q2" s="363"/>
      <c r="R2" s="363"/>
      <c r="S2" s="363"/>
      <c r="T2" s="35"/>
      <c r="U2" s="35"/>
      <c r="V2" s="35"/>
      <c r="W2" s="35"/>
      <c r="X2" s="35"/>
      <c r="Y2" s="35"/>
      <c r="Z2" s="35"/>
      <c r="AA2" s="35"/>
      <c r="AB2" s="35"/>
      <c r="AC2" s="35"/>
      <c r="AD2" s="35"/>
      <c r="AE2" s="35"/>
      <c r="AF2" s="35"/>
      <c r="AG2" s="35"/>
      <c r="AH2" s="35"/>
    </row>
    <row r="3" spans="1:35" s="10" customFormat="1" ht="36.75" customHeight="1" x14ac:dyDescent="0.25">
      <c r="A3" s="55"/>
      <c r="B3" s="55"/>
      <c r="C3" s="364" t="s">
        <v>41</v>
      </c>
      <c r="D3" s="364"/>
      <c r="E3" s="364"/>
      <c r="F3" s="364"/>
      <c r="G3" s="364"/>
      <c r="H3" s="364"/>
      <c r="I3" s="364"/>
      <c r="J3" s="364"/>
      <c r="K3" s="364"/>
      <c r="L3" s="364"/>
      <c r="M3" s="364"/>
      <c r="N3" s="364"/>
      <c r="O3" s="364"/>
      <c r="P3" s="364"/>
      <c r="Q3" s="364"/>
      <c r="R3" s="364"/>
      <c r="S3" s="364"/>
      <c r="T3" s="36"/>
      <c r="U3" s="36"/>
      <c r="V3" s="36"/>
      <c r="W3" s="36"/>
      <c r="X3" s="36"/>
      <c r="Y3" s="36"/>
      <c r="Z3" s="36"/>
      <c r="AA3" s="36"/>
      <c r="AB3" s="36"/>
      <c r="AC3" s="36"/>
      <c r="AD3" s="37"/>
      <c r="AE3" s="37"/>
      <c r="AF3" s="37"/>
      <c r="AG3" s="37" t="s">
        <v>0</v>
      </c>
      <c r="AH3" s="37"/>
    </row>
    <row r="4" spans="1:35" s="10" customFormat="1" ht="15" customHeight="1" x14ac:dyDescent="0.25">
      <c r="A4" s="365" t="s">
        <v>25</v>
      </c>
      <c r="B4" s="368" t="s">
        <v>28</v>
      </c>
      <c r="C4" s="368" t="s">
        <v>29</v>
      </c>
      <c r="D4" s="376" t="s">
        <v>1</v>
      </c>
      <c r="E4" s="376" t="s">
        <v>1</v>
      </c>
      <c r="F4" s="376" t="s">
        <v>2</v>
      </c>
      <c r="G4" s="376" t="s">
        <v>3</v>
      </c>
      <c r="H4" s="359" t="s">
        <v>4</v>
      </c>
      <c r="I4" s="360"/>
      <c r="J4" s="359" t="s">
        <v>5</v>
      </c>
      <c r="K4" s="360"/>
      <c r="L4" s="359" t="s">
        <v>6</v>
      </c>
      <c r="M4" s="360"/>
      <c r="N4" s="359" t="s">
        <v>7</v>
      </c>
      <c r="O4" s="360"/>
      <c r="P4" s="359" t="s">
        <v>8</v>
      </c>
      <c r="Q4" s="360"/>
      <c r="R4" s="359" t="s">
        <v>9</v>
      </c>
      <c r="S4" s="360"/>
      <c r="T4" s="359" t="s">
        <v>10</v>
      </c>
      <c r="U4" s="360"/>
      <c r="V4" s="359" t="s">
        <v>11</v>
      </c>
      <c r="W4" s="360"/>
      <c r="X4" s="359" t="s">
        <v>12</v>
      </c>
      <c r="Y4" s="360"/>
      <c r="Z4" s="359" t="s">
        <v>13</v>
      </c>
      <c r="AA4" s="360"/>
      <c r="AB4" s="359" t="s">
        <v>14</v>
      </c>
      <c r="AC4" s="360"/>
      <c r="AD4" s="359" t="s">
        <v>15</v>
      </c>
      <c r="AE4" s="360"/>
      <c r="AF4" s="359" t="s">
        <v>16</v>
      </c>
      <c r="AG4" s="360"/>
      <c r="AH4" s="378" t="s">
        <v>17</v>
      </c>
    </row>
    <row r="5" spans="1:35" s="10" customFormat="1" ht="39" customHeight="1" x14ac:dyDescent="0.25">
      <c r="A5" s="366"/>
      <c r="B5" s="369"/>
      <c r="C5" s="369"/>
      <c r="D5" s="377"/>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10" customFormat="1" ht="64.5" customHeight="1" x14ac:dyDescent="0.25">
      <c r="A6" s="367"/>
      <c r="B6" s="370"/>
      <c r="C6" s="370"/>
      <c r="D6" s="38">
        <v>2025</v>
      </c>
      <c r="E6" s="39">
        <v>45778</v>
      </c>
      <c r="F6" s="39">
        <v>45778</v>
      </c>
      <c r="G6" s="39">
        <v>45778</v>
      </c>
      <c r="H6" s="11" t="s">
        <v>26</v>
      </c>
      <c r="I6" s="11" t="s">
        <v>27</v>
      </c>
      <c r="J6" s="11" t="s">
        <v>18</v>
      </c>
      <c r="K6" s="11" t="s">
        <v>19</v>
      </c>
      <c r="L6" s="11" t="s">
        <v>18</v>
      </c>
      <c r="M6" s="11" t="s">
        <v>19</v>
      </c>
      <c r="N6" s="11" t="s">
        <v>18</v>
      </c>
      <c r="O6" s="11" t="s">
        <v>19</v>
      </c>
      <c r="P6" s="11" t="s">
        <v>18</v>
      </c>
      <c r="Q6" s="11" t="s">
        <v>19</v>
      </c>
      <c r="R6" s="11" t="s">
        <v>18</v>
      </c>
      <c r="S6" s="11" t="s">
        <v>19</v>
      </c>
      <c r="T6" s="11" t="s">
        <v>18</v>
      </c>
      <c r="U6" s="11" t="s">
        <v>19</v>
      </c>
      <c r="V6" s="11" t="s">
        <v>18</v>
      </c>
      <c r="W6" s="11" t="s">
        <v>19</v>
      </c>
      <c r="X6" s="11" t="s">
        <v>18</v>
      </c>
      <c r="Y6" s="11" t="s">
        <v>19</v>
      </c>
      <c r="Z6" s="11" t="s">
        <v>18</v>
      </c>
      <c r="AA6" s="11" t="s">
        <v>19</v>
      </c>
      <c r="AB6" s="11" t="s">
        <v>18</v>
      </c>
      <c r="AC6" s="11" t="s">
        <v>19</v>
      </c>
      <c r="AD6" s="11" t="s">
        <v>18</v>
      </c>
      <c r="AE6" s="11" t="s">
        <v>19</v>
      </c>
      <c r="AF6" s="11" t="s">
        <v>18</v>
      </c>
      <c r="AG6" s="11" t="s">
        <v>19</v>
      </c>
      <c r="AH6" s="380"/>
    </row>
    <row r="7" spans="1:35" s="32" customFormat="1" ht="15.75" x14ac:dyDescent="0.25">
      <c r="A7" s="40">
        <v>1</v>
      </c>
      <c r="B7" s="40">
        <v>2</v>
      </c>
      <c r="C7" s="40">
        <v>3</v>
      </c>
      <c r="D7" s="40">
        <v>4</v>
      </c>
      <c r="E7" s="40">
        <v>5</v>
      </c>
      <c r="F7" s="40">
        <v>6</v>
      </c>
      <c r="G7" s="40">
        <v>7</v>
      </c>
      <c r="H7" s="40">
        <v>8</v>
      </c>
      <c r="I7" s="40">
        <v>9</v>
      </c>
      <c r="J7" s="40">
        <v>10</v>
      </c>
      <c r="K7" s="40">
        <v>11</v>
      </c>
      <c r="L7" s="40">
        <v>12</v>
      </c>
      <c r="M7" s="40">
        <v>13</v>
      </c>
      <c r="N7" s="40">
        <v>14</v>
      </c>
      <c r="O7" s="40">
        <v>15</v>
      </c>
      <c r="P7" s="40">
        <v>16</v>
      </c>
      <c r="Q7" s="40">
        <v>17</v>
      </c>
      <c r="R7" s="40">
        <v>18</v>
      </c>
      <c r="S7" s="40">
        <v>19</v>
      </c>
      <c r="T7" s="40">
        <v>20</v>
      </c>
      <c r="U7" s="40">
        <v>21</v>
      </c>
      <c r="V7" s="40">
        <v>22</v>
      </c>
      <c r="W7" s="40">
        <v>23</v>
      </c>
      <c r="X7" s="40">
        <v>24</v>
      </c>
      <c r="Y7" s="40">
        <v>25</v>
      </c>
      <c r="Z7" s="40">
        <v>26</v>
      </c>
      <c r="AA7" s="40">
        <v>27</v>
      </c>
      <c r="AB7" s="40">
        <v>28</v>
      </c>
      <c r="AC7" s="40">
        <v>29</v>
      </c>
      <c r="AD7" s="40">
        <v>30</v>
      </c>
      <c r="AE7" s="40">
        <v>31</v>
      </c>
      <c r="AF7" s="40">
        <v>32</v>
      </c>
      <c r="AG7" s="40">
        <v>33</v>
      </c>
      <c r="AH7" s="40">
        <v>34</v>
      </c>
    </row>
    <row r="8" spans="1:35" s="25" customFormat="1" ht="31.5" customHeight="1" x14ac:dyDescent="0.25">
      <c r="A8" s="381"/>
      <c r="B8" s="384" t="s">
        <v>23</v>
      </c>
      <c r="C8" s="69" t="s">
        <v>20</v>
      </c>
      <c r="D8" s="71">
        <f t="shared" ref="D8:AF8" si="0">D9</f>
        <v>1458.7</v>
      </c>
      <c r="E8" s="71">
        <f t="shared" si="0"/>
        <v>148.69999999999999</v>
      </c>
      <c r="F8" s="71">
        <f t="shared" si="0"/>
        <v>109.9</v>
      </c>
      <c r="G8" s="71">
        <f t="shared" si="0"/>
        <v>109.9</v>
      </c>
      <c r="H8" s="71">
        <f>IFERROR(G8/D8*100,0)</f>
        <v>7.5341057105642015</v>
      </c>
      <c r="I8" s="71">
        <f>IFERROR(G8/E8*100,0)</f>
        <v>73.907195696032289</v>
      </c>
      <c r="J8" s="71">
        <f t="shared" si="0"/>
        <v>0</v>
      </c>
      <c r="K8" s="71">
        <f t="shared" si="0"/>
        <v>0</v>
      </c>
      <c r="L8" s="71">
        <f t="shared" si="0"/>
        <v>0</v>
      </c>
      <c r="M8" s="71">
        <f t="shared" si="0"/>
        <v>0</v>
      </c>
      <c r="N8" s="71">
        <f t="shared" si="0"/>
        <v>148.69999999999999</v>
      </c>
      <c r="O8" s="71">
        <f t="shared" si="0"/>
        <v>109.9</v>
      </c>
      <c r="P8" s="71">
        <f t="shared" si="0"/>
        <v>0</v>
      </c>
      <c r="Q8" s="71">
        <f t="shared" si="0"/>
        <v>0</v>
      </c>
      <c r="R8" s="71">
        <f t="shared" si="0"/>
        <v>0</v>
      </c>
      <c r="S8" s="71">
        <f t="shared" si="0"/>
        <v>0</v>
      </c>
      <c r="T8" s="71">
        <f t="shared" si="0"/>
        <v>0</v>
      </c>
      <c r="U8" s="71">
        <f t="shared" si="0"/>
        <v>0</v>
      </c>
      <c r="V8" s="71">
        <f t="shared" si="0"/>
        <v>944.5</v>
      </c>
      <c r="W8" s="71">
        <f t="shared" si="0"/>
        <v>0</v>
      </c>
      <c r="X8" s="71">
        <f t="shared" si="0"/>
        <v>6.7</v>
      </c>
      <c r="Y8" s="71">
        <f t="shared" si="0"/>
        <v>0</v>
      </c>
      <c r="Z8" s="71">
        <f t="shared" si="0"/>
        <v>9</v>
      </c>
      <c r="AA8" s="71">
        <f t="shared" si="0"/>
        <v>0</v>
      </c>
      <c r="AB8" s="71">
        <f t="shared" si="0"/>
        <v>40</v>
      </c>
      <c r="AC8" s="71">
        <f t="shared" si="0"/>
        <v>0</v>
      </c>
      <c r="AD8" s="71">
        <f t="shared" si="0"/>
        <v>309.8</v>
      </c>
      <c r="AE8" s="71">
        <f t="shared" si="0"/>
        <v>0</v>
      </c>
      <c r="AF8" s="71">
        <f t="shared" si="0"/>
        <v>0</v>
      </c>
      <c r="AG8" s="71">
        <f>AG9</f>
        <v>0</v>
      </c>
      <c r="AH8" s="72"/>
    </row>
    <row r="9" spans="1:35" s="26" customFormat="1" ht="41.25" customHeight="1" x14ac:dyDescent="0.25">
      <c r="A9" s="383"/>
      <c r="B9" s="386"/>
      <c r="C9" s="73" t="s">
        <v>21</v>
      </c>
      <c r="D9" s="74">
        <f>J9+L9+N9+P9+R9+T9+V9+X9+Z9+AB9+AD9+AF9</f>
        <v>1458.7</v>
      </c>
      <c r="E9" s="74">
        <f>J9+L9+N9+P9</f>
        <v>148.69999999999999</v>
      </c>
      <c r="F9" s="74">
        <f>G9</f>
        <v>109.9</v>
      </c>
      <c r="G9" s="74">
        <f>K9+M9+O9+Q9+S9+U9+W9+Y9+AA9+AC9+AE9+AG9</f>
        <v>109.9</v>
      </c>
      <c r="H9" s="71">
        <f>IFERROR(G9/D9*100,0)</f>
        <v>7.5341057105642015</v>
      </c>
      <c r="I9" s="71">
        <f>IFERROR(G9/E9*100,0)</f>
        <v>73.907195696032289</v>
      </c>
      <c r="J9" s="74">
        <f t="shared" ref="J9:AF9" si="1">J12+J21+J30</f>
        <v>0</v>
      </c>
      <c r="K9" s="74">
        <f t="shared" si="1"/>
        <v>0</v>
      </c>
      <c r="L9" s="74">
        <f t="shared" si="1"/>
        <v>0</v>
      </c>
      <c r="M9" s="74">
        <f t="shared" si="1"/>
        <v>0</v>
      </c>
      <c r="N9" s="74">
        <f t="shared" si="1"/>
        <v>148.69999999999999</v>
      </c>
      <c r="O9" s="74">
        <f t="shared" si="1"/>
        <v>109.9</v>
      </c>
      <c r="P9" s="74">
        <f t="shared" si="1"/>
        <v>0</v>
      </c>
      <c r="Q9" s="74">
        <f t="shared" si="1"/>
        <v>0</v>
      </c>
      <c r="R9" s="74">
        <f t="shared" si="1"/>
        <v>0</v>
      </c>
      <c r="S9" s="74">
        <f t="shared" si="1"/>
        <v>0</v>
      </c>
      <c r="T9" s="74">
        <f t="shared" si="1"/>
        <v>0</v>
      </c>
      <c r="U9" s="74">
        <f t="shared" si="1"/>
        <v>0</v>
      </c>
      <c r="V9" s="74">
        <f t="shared" si="1"/>
        <v>944.5</v>
      </c>
      <c r="W9" s="74">
        <f t="shared" si="1"/>
        <v>0</v>
      </c>
      <c r="X9" s="74">
        <f t="shared" si="1"/>
        <v>6.7</v>
      </c>
      <c r="Y9" s="74">
        <f t="shared" si="1"/>
        <v>0</v>
      </c>
      <c r="Z9" s="74">
        <f t="shared" si="1"/>
        <v>9</v>
      </c>
      <c r="AA9" s="74">
        <f t="shared" si="1"/>
        <v>0</v>
      </c>
      <c r="AB9" s="74">
        <f t="shared" si="1"/>
        <v>40</v>
      </c>
      <c r="AC9" s="74">
        <f t="shared" si="1"/>
        <v>0</v>
      </c>
      <c r="AD9" s="74">
        <f t="shared" si="1"/>
        <v>309.8</v>
      </c>
      <c r="AE9" s="74">
        <f t="shared" si="1"/>
        <v>0</v>
      </c>
      <c r="AF9" s="74">
        <f t="shared" si="1"/>
        <v>0</v>
      </c>
      <c r="AG9" s="74">
        <f>AG12+AG21+AG30</f>
        <v>0</v>
      </c>
      <c r="AH9" s="75"/>
    </row>
    <row r="10" spans="1:35" s="18" customFormat="1" ht="18.75" customHeight="1" x14ac:dyDescent="0.25">
      <c r="A10" s="118" t="s">
        <v>37</v>
      </c>
      <c r="B10" s="387" t="s">
        <v>42</v>
      </c>
      <c r="C10" s="388"/>
      <c r="D10" s="388"/>
      <c r="E10" s="388"/>
      <c r="F10" s="388"/>
      <c r="G10" s="388"/>
      <c r="H10" s="388"/>
      <c r="I10" s="388"/>
      <c r="J10" s="388"/>
      <c r="K10" s="388"/>
      <c r="L10" s="388"/>
      <c r="M10" s="388"/>
      <c r="N10" s="388"/>
      <c r="O10" s="388"/>
      <c r="P10" s="388"/>
      <c r="Q10" s="388"/>
      <c r="R10" s="388"/>
      <c r="S10" s="388"/>
      <c r="T10" s="388"/>
      <c r="U10" s="388"/>
      <c r="V10" s="388"/>
      <c r="W10" s="388"/>
      <c r="X10" s="388"/>
      <c r="Y10" s="388"/>
      <c r="Z10" s="388"/>
      <c r="AA10" s="388"/>
      <c r="AB10" s="388"/>
      <c r="AC10" s="388"/>
      <c r="AD10" s="388"/>
      <c r="AE10" s="388"/>
      <c r="AF10" s="388"/>
      <c r="AG10" s="389"/>
      <c r="AH10" s="46"/>
    </row>
    <row r="11" spans="1:35" s="22" customFormat="1" ht="50.25" customHeight="1" x14ac:dyDescent="0.25">
      <c r="A11" s="396" t="s">
        <v>30</v>
      </c>
      <c r="B11" s="378" t="s">
        <v>43</v>
      </c>
      <c r="C11" s="57" t="s">
        <v>20</v>
      </c>
      <c r="D11" s="58">
        <f>D12</f>
        <v>309.8</v>
      </c>
      <c r="E11" s="58">
        <f>E12</f>
        <v>0</v>
      </c>
      <c r="F11" s="58">
        <f>F12</f>
        <v>0</v>
      </c>
      <c r="G11" s="58">
        <f>G12</f>
        <v>0</v>
      </c>
      <c r="H11" s="58">
        <f t="shared" ref="H11" si="2">IFERROR(G11/D11*100,0)</f>
        <v>0</v>
      </c>
      <c r="I11" s="58">
        <f t="shared" ref="I11" si="3">IFERROR(G11/E11*100,0)</f>
        <v>0</v>
      </c>
      <c r="J11" s="59">
        <f t="shared" ref="J11:AF11" si="4">J12</f>
        <v>0</v>
      </c>
      <c r="K11" s="59">
        <f t="shared" si="4"/>
        <v>0</v>
      </c>
      <c r="L11" s="59">
        <f t="shared" si="4"/>
        <v>0</v>
      </c>
      <c r="M11" s="59">
        <f t="shared" si="4"/>
        <v>0</v>
      </c>
      <c r="N11" s="59">
        <f t="shared" si="4"/>
        <v>0</v>
      </c>
      <c r="O11" s="59">
        <f t="shared" si="4"/>
        <v>0</v>
      </c>
      <c r="P11" s="59">
        <f t="shared" si="4"/>
        <v>0</v>
      </c>
      <c r="Q11" s="59">
        <f t="shared" si="4"/>
        <v>0</v>
      </c>
      <c r="R11" s="59">
        <f t="shared" si="4"/>
        <v>0</v>
      </c>
      <c r="S11" s="59">
        <f t="shared" si="4"/>
        <v>0</v>
      </c>
      <c r="T11" s="59">
        <f t="shared" si="4"/>
        <v>0</v>
      </c>
      <c r="U11" s="59">
        <f t="shared" si="4"/>
        <v>0</v>
      </c>
      <c r="V11" s="59">
        <f t="shared" si="4"/>
        <v>0</v>
      </c>
      <c r="W11" s="59">
        <f t="shared" si="4"/>
        <v>0</v>
      </c>
      <c r="X11" s="59">
        <f t="shared" si="4"/>
        <v>0</v>
      </c>
      <c r="Y11" s="59">
        <f t="shared" si="4"/>
        <v>0</v>
      </c>
      <c r="Z11" s="59">
        <f t="shared" si="4"/>
        <v>0</v>
      </c>
      <c r="AA11" s="59">
        <f t="shared" si="4"/>
        <v>0</v>
      </c>
      <c r="AB11" s="59">
        <f t="shared" si="4"/>
        <v>0</v>
      </c>
      <c r="AC11" s="59">
        <f t="shared" si="4"/>
        <v>0</v>
      </c>
      <c r="AD11" s="59">
        <f t="shared" si="4"/>
        <v>309.8</v>
      </c>
      <c r="AE11" s="59">
        <f t="shared" si="4"/>
        <v>0</v>
      </c>
      <c r="AF11" s="59">
        <f t="shared" si="4"/>
        <v>0</v>
      </c>
      <c r="AG11" s="59">
        <f>AG12</f>
        <v>0</v>
      </c>
      <c r="AH11" s="60"/>
      <c r="AI11" s="20"/>
    </row>
    <row r="12" spans="1:35" s="26" customFormat="1" ht="71.25" customHeight="1" x14ac:dyDescent="0.25">
      <c r="A12" s="391"/>
      <c r="B12" s="379"/>
      <c r="C12" s="73" t="s">
        <v>21</v>
      </c>
      <c r="D12" s="74">
        <f>SUM(J12,L12,N12,P12,R12,T12,V12,X12,Z12,AB12,AD12,AF12)</f>
        <v>309.8</v>
      </c>
      <c r="E12" s="74">
        <f>J12</f>
        <v>0</v>
      </c>
      <c r="F12" s="74">
        <f>G12</f>
        <v>0</v>
      </c>
      <c r="G12" s="74">
        <f>SUM(K12,M12,O12,Q12,S12,U12,W12,Y12,AA12,AC12,AE12,AG12)</f>
        <v>0</v>
      </c>
      <c r="H12" s="70">
        <f t="shared" ref="H12:H18" si="5">IFERROR(G12/D12*100,0)</f>
        <v>0</v>
      </c>
      <c r="I12" s="70">
        <f t="shared" ref="I12:I18" si="6">IFERROR(G12/E12*100,0)</f>
        <v>0</v>
      </c>
      <c r="J12" s="67">
        <f t="shared" ref="J12:AF12" si="7">J14+J16+J18</f>
        <v>0</v>
      </c>
      <c r="K12" s="67">
        <f t="shared" si="7"/>
        <v>0</v>
      </c>
      <c r="L12" s="67">
        <f t="shared" si="7"/>
        <v>0</v>
      </c>
      <c r="M12" s="67">
        <f t="shared" si="7"/>
        <v>0</v>
      </c>
      <c r="N12" s="67">
        <f t="shared" si="7"/>
        <v>0</v>
      </c>
      <c r="O12" s="67">
        <f t="shared" si="7"/>
        <v>0</v>
      </c>
      <c r="P12" s="67">
        <f t="shared" si="7"/>
        <v>0</v>
      </c>
      <c r="Q12" s="67">
        <f t="shared" si="7"/>
        <v>0</v>
      </c>
      <c r="R12" s="67">
        <f t="shared" si="7"/>
        <v>0</v>
      </c>
      <c r="S12" s="67">
        <f t="shared" si="7"/>
        <v>0</v>
      </c>
      <c r="T12" s="67">
        <f t="shared" si="7"/>
        <v>0</v>
      </c>
      <c r="U12" s="67">
        <f t="shared" si="7"/>
        <v>0</v>
      </c>
      <c r="V12" s="67">
        <f t="shared" si="7"/>
        <v>0</v>
      </c>
      <c r="W12" s="67">
        <f t="shared" si="7"/>
        <v>0</v>
      </c>
      <c r="X12" s="67">
        <f t="shared" si="7"/>
        <v>0</v>
      </c>
      <c r="Y12" s="67">
        <f t="shared" si="7"/>
        <v>0</v>
      </c>
      <c r="Z12" s="67">
        <f t="shared" si="7"/>
        <v>0</v>
      </c>
      <c r="AA12" s="67">
        <f t="shared" si="7"/>
        <v>0</v>
      </c>
      <c r="AB12" s="67">
        <f t="shared" si="7"/>
        <v>0</v>
      </c>
      <c r="AC12" s="67">
        <f t="shared" si="7"/>
        <v>0</v>
      </c>
      <c r="AD12" s="67">
        <f t="shared" si="7"/>
        <v>309.8</v>
      </c>
      <c r="AE12" s="67">
        <f t="shared" si="7"/>
        <v>0</v>
      </c>
      <c r="AF12" s="67">
        <f t="shared" si="7"/>
        <v>0</v>
      </c>
      <c r="AG12" s="67">
        <f>AG14+AG16+AG18</f>
        <v>0</v>
      </c>
      <c r="AH12" s="72"/>
      <c r="AI12" s="24"/>
    </row>
    <row r="13" spans="1:35" s="22" customFormat="1" ht="99" customHeight="1" x14ac:dyDescent="0.25">
      <c r="A13" s="396"/>
      <c r="B13" s="401" t="s">
        <v>44</v>
      </c>
      <c r="C13" s="57" t="s">
        <v>20</v>
      </c>
      <c r="D13" s="58">
        <f>D14</f>
        <v>0</v>
      </c>
      <c r="E13" s="58">
        <f>E14</f>
        <v>0</v>
      </c>
      <c r="F13" s="58">
        <f>F14</f>
        <v>0</v>
      </c>
      <c r="G13" s="58">
        <f>G14</f>
        <v>0</v>
      </c>
      <c r="H13" s="58">
        <f t="shared" si="5"/>
        <v>0</v>
      </c>
      <c r="I13" s="58">
        <f t="shared" si="6"/>
        <v>0</v>
      </c>
      <c r="J13" s="59">
        <f t="shared" ref="J13:AF13" si="8">J14</f>
        <v>0</v>
      </c>
      <c r="K13" s="59">
        <f t="shared" si="8"/>
        <v>0</v>
      </c>
      <c r="L13" s="59">
        <f t="shared" si="8"/>
        <v>0</v>
      </c>
      <c r="M13" s="59">
        <f t="shared" si="8"/>
        <v>0</v>
      </c>
      <c r="N13" s="59">
        <f t="shared" si="8"/>
        <v>0</v>
      </c>
      <c r="O13" s="59">
        <f t="shared" si="8"/>
        <v>0</v>
      </c>
      <c r="P13" s="59">
        <f t="shared" si="8"/>
        <v>0</v>
      </c>
      <c r="Q13" s="59">
        <f t="shared" si="8"/>
        <v>0</v>
      </c>
      <c r="R13" s="59">
        <f t="shared" si="8"/>
        <v>0</v>
      </c>
      <c r="S13" s="59">
        <f t="shared" si="8"/>
        <v>0</v>
      </c>
      <c r="T13" s="59">
        <f t="shared" si="8"/>
        <v>0</v>
      </c>
      <c r="U13" s="59">
        <f t="shared" si="8"/>
        <v>0</v>
      </c>
      <c r="V13" s="59">
        <f t="shared" si="8"/>
        <v>0</v>
      </c>
      <c r="W13" s="59">
        <f t="shared" si="8"/>
        <v>0</v>
      </c>
      <c r="X13" s="59">
        <f t="shared" si="8"/>
        <v>0</v>
      </c>
      <c r="Y13" s="59">
        <f t="shared" si="8"/>
        <v>0</v>
      </c>
      <c r="Z13" s="59">
        <f t="shared" si="8"/>
        <v>0</v>
      </c>
      <c r="AA13" s="59">
        <f t="shared" si="8"/>
        <v>0</v>
      </c>
      <c r="AB13" s="59">
        <f t="shared" si="8"/>
        <v>0</v>
      </c>
      <c r="AC13" s="59">
        <f t="shared" si="8"/>
        <v>0</v>
      </c>
      <c r="AD13" s="59">
        <f t="shared" si="8"/>
        <v>0</v>
      </c>
      <c r="AE13" s="59">
        <f t="shared" si="8"/>
        <v>0</v>
      </c>
      <c r="AF13" s="59">
        <f t="shared" si="8"/>
        <v>0</v>
      </c>
      <c r="AG13" s="59">
        <f>AG14</f>
        <v>0</v>
      </c>
      <c r="AH13" s="60"/>
      <c r="AI13" s="20"/>
    </row>
    <row r="14" spans="1:35" s="22" customFormat="1" ht="109.5" customHeight="1" x14ac:dyDescent="0.25">
      <c r="A14" s="391"/>
      <c r="B14" s="402"/>
      <c r="C14" s="61" t="s">
        <v>21</v>
      </c>
      <c r="D14" s="62">
        <f>SUM(J14,L14,N14,P14,R14,T14,V14,X14,Z14,AB14,AD14,AF14)</f>
        <v>0</v>
      </c>
      <c r="E14" s="62">
        <f>J14</f>
        <v>0</v>
      </c>
      <c r="F14" s="62">
        <f>G14</f>
        <v>0</v>
      </c>
      <c r="G14" s="62">
        <f>SUM(K14,M14,O14,Q14,S14,U14,W14,Y14,AA14,AC14,AE14,AG14)</f>
        <v>0</v>
      </c>
      <c r="H14" s="58">
        <f t="shared" si="5"/>
        <v>0</v>
      </c>
      <c r="I14" s="58">
        <f t="shared" si="6"/>
        <v>0</v>
      </c>
      <c r="J14" s="63">
        <v>0</v>
      </c>
      <c r="K14" s="63">
        <v>0</v>
      </c>
      <c r="L14" s="63">
        <v>0</v>
      </c>
      <c r="M14" s="63">
        <v>0</v>
      </c>
      <c r="N14" s="63">
        <v>0</v>
      </c>
      <c r="O14" s="63">
        <v>0</v>
      </c>
      <c r="P14" s="63">
        <v>0</v>
      </c>
      <c r="Q14" s="63">
        <v>0</v>
      </c>
      <c r="R14" s="63">
        <v>0</v>
      </c>
      <c r="S14" s="63">
        <v>0</v>
      </c>
      <c r="T14" s="63">
        <v>0</v>
      </c>
      <c r="U14" s="63">
        <v>0</v>
      </c>
      <c r="V14" s="63">
        <v>0</v>
      </c>
      <c r="W14" s="63">
        <v>0</v>
      </c>
      <c r="X14" s="63">
        <v>0</v>
      </c>
      <c r="Y14" s="63">
        <v>0</v>
      </c>
      <c r="Z14" s="63">
        <v>0</v>
      </c>
      <c r="AA14" s="63">
        <v>0</v>
      </c>
      <c r="AB14" s="63">
        <v>0</v>
      </c>
      <c r="AC14" s="63">
        <v>0</v>
      </c>
      <c r="AD14" s="63">
        <v>0</v>
      </c>
      <c r="AE14" s="63">
        <v>0</v>
      </c>
      <c r="AF14" s="63">
        <v>0</v>
      </c>
      <c r="AG14" s="63">
        <v>0</v>
      </c>
      <c r="AH14" s="60"/>
      <c r="AI14" s="20"/>
    </row>
    <row r="15" spans="1:35" s="22" customFormat="1" ht="55.5" customHeight="1" x14ac:dyDescent="0.25">
      <c r="A15" s="391"/>
      <c r="B15" s="401" t="s">
        <v>45</v>
      </c>
      <c r="C15" s="57" t="s">
        <v>20</v>
      </c>
      <c r="D15" s="58">
        <f>D16</f>
        <v>0</v>
      </c>
      <c r="E15" s="58">
        <f>E16</f>
        <v>0</v>
      </c>
      <c r="F15" s="58">
        <f>F16</f>
        <v>0</v>
      </c>
      <c r="G15" s="58">
        <f>G16</f>
        <v>0</v>
      </c>
      <c r="H15" s="58">
        <f t="shared" si="5"/>
        <v>0</v>
      </c>
      <c r="I15" s="58">
        <f t="shared" si="6"/>
        <v>0</v>
      </c>
      <c r="J15" s="59">
        <f t="shared" ref="J15:AF15" si="9">J16</f>
        <v>0</v>
      </c>
      <c r="K15" s="59">
        <f t="shared" si="9"/>
        <v>0</v>
      </c>
      <c r="L15" s="59">
        <f t="shared" si="9"/>
        <v>0</v>
      </c>
      <c r="M15" s="59">
        <f t="shared" si="9"/>
        <v>0</v>
      </c>
      <c r="N15" s="59">
        <f t="shared" si="9"/>
        <v>0</v>
      </c>
      <c r="O15" s="59">
        <f t="shared" si="9"/>
        <v>0</v>
      </c>
      <c r="P15" s="59">
        <f t="shared" si="9"/>
        <v>0</v>
      </c>
      <c r="Q15" s="59">
        <f t="shared" si="9"/>
        <v>0</v>
      </c>
      <c r="R15" s="59">
        <f t="shared" si="9"/>
        <v>0</v>
      </c>
      <c r="S15" s="59">
        <f t="shared" si="9"/>
        <v>0</v>
      </c>
      <c r="T15" s="59">
        <f t="shared" si="9"/>
        <v>0</v>
      </c>
      <c r="U15" s="59">
        <f t="shared" si="9"/>
        <v>0</v>
      </c>
      <c r="V15" s="59">
        <f t="shared" si="9"/>
        <v>0</v>
      </c>
      <c r="W15" s="59">
        <f t="shared" si="9"/>
        <v>0</v>
      </c>
      <c r="X15" s="59">
        <f t="shared" si="9"/>
        <v>0</v>
      </c>
      <c r="Y15" s="59">
        <f t="shared" si="9"/>
        <v>0</v>
      </c>
      <c r="Z15" s="59">
        <f t="shared" si="9"/>
        <v>0</v>
      </c>
      <c r="AA15" s="59">
        <f t="shared" si="9"/>
        <v>0</v>
      </c>
      <c r="AB15" s="59">
        <f t="shared" si="9"/>
        <v>0</v>
      </c>
      <c r="AC15" s="59">
        <f t="shared" si="9"/>
        <v>0</v>
      </c>
      <c r="AD15" s="59">
        <f t="shared" si="9"/>
        <v>0</v>
      </c>
      <c r="AE15" s="59">
        <f t="shared" si="9"/>
        <v>0</v>
      </c>
      <c r="AF15" s="59">
        <f t="shared" si="9"/>
        <v>0</v>
      </c>
      <c r="AG15" s="59">
        <f>AG16</f>
        <v>0</v>
      </c>
      <c r="AH15" s="60"/>
      <c r="AI15" s="20"/>
    </row>
    <row r="16" spans="1:35" s="22" customFormat="1" ht="198.75" customHeight="1" x14ac:dyDescent="0.25">
      <c r="A16" s="392"/>
      <c r="B16" s="402"/>
      <c r="C16" s="61" t="s">
        <v>21</v>
      </c>
      <c r="D16" s="62">
        <f>SUM(J16,L16,N16,P16,R16,T16,V16,X16,Z16,AB16,AD16,AF16)</f>
        <v>0</v>
      </c>
      <c r="E16" s="62">
        <f>J16</f>
        <v>0</v>
      </c>
      <c r="F16" s="62">
        <f>G16</f>
        <v>0</v>
      </c>
      <c r="G16" s="62">
        <f>SUM(K16,M16,O16,Q16,S16,U16,W16,Y16,AA16,AC16,AE16,AG16)</f>
        <v>0</v>
      </c>
      <c r="H16" s="58">
        <f t="shared" si="5"/>
        <v>0</v>
      </c>
      <c r="I16" s="58">
        <f t="shared" si="6"/>
        <v>0</v>
      </c>
      <c r="J16" s="63">
        <v>0</v>
      </c>
      <c r="K16" s="63">
        <v>0</v>
      </c>
      <c r="L16" s="63">
        <v>0</v>
      </c>
      <c r="M16" s="63">
        <v>0</v>
      </c>
      <c r="N16" s="63">
        <v>0</v>
      </c>
      <c r="O16" s="63">
        <v>0</v>
      </c>
      <c r="P16" s="63">
        <v>0</v>
      </c>
      <c r="Q16" s="63">
        <v>0</v>
      </c>
      <c r="R16" s="63">
        <v>0</v>
      </c>
      <c r="S16" s="63">
        <v>0</v>
      </c>
      <c r="T16" s="63">
        <v>0</v>
      </c>
      <c r="U16" s="63">
        <v>0</v>
      </c>
      <c r="V16" s="63">
        <v>0</v>
      </c>
      <c r="W16" s="63">
        <v>0</v>
      </c>
      <c r="X16" s="63">
        <v>0</v>
      </c>
      <c r="Y16" s="63">
        <v>0</v>
      </c>
      <c r="Z16" s="63">
        <v>0</v>
      </c>
      <c r="AA16" s="63">
        <v>0</v>
      </c>
      <c r="AB16" s="63">
        <v>0</v>
      </c>
      <c r="AC16" s="63">
        <v>0</v>
      </c>
      <c r="AD16" s="63">
        <v>0</v>
      </c>
      <c r="AE16" s="63">
        <v>0</v>
      </c>
      <c r="AF16" s="63">
        <v>0</v>
      </c>
      <c r="AG16" s="63">
        <v>0</v>
      </c>
      <c r="AH16" s="60"/>
      <c r="AI16" s="20"/>
    </row>
    <row r="17" spans="1:35" s="22" customFormat="1" ht="38.25" customHeight="1" x14ac:dyDescent="0.25">
      <c r="A17" s="390"/>
      <c r="B17" s="401" t="s">
        <v>46</v>
      </c>
      <c r="C17" s="57" t="s">
        <v>20</v>
      </c>
      <c r="D17" s="58">
        <f>D18</f>
        <v>309.8</v>
      </c>
      <c r="E17" s="58">
        <f>E18</f>
        <v>0</v>
      </c>
      <c r="F17" s="58">
        <f>F18</f>
        <v>0</v>
      </c>
      <c r="G17" s="58">
        <f>G18</f>
        <v>0</v>
      </c>
      <c r="H17" s="58">
        <f t="shared" si="5"/>
        <v>0</v>
      </c>
      <c r="I17" s="58">
        <f t="shared" si="6"/>
        <v>0</v>
      </c>
      <c r="J17" s="59">
        <f t="shared" ref="J17:AF17" si="10">J18</f>
        <v>0</v>
      </c>
      <c r="K17" s="59">
        <f t="shared" si="10"/>
        <v>0</v>
      </c>
      <c r="L17" s="59">
        <f t="shared" si="10"/>
        <v>0</v>
      </c>
      <c r="M17" s="59">
        <f t="shared" si="10"/>
        <v>0</v>
      </c>
      <c r="N17" s="59">
        <f t="shared" si="10"/>
        <v>0</v>
      </c>
      <c r="O17" s="59">
        <f t="shared" si="10"/>
        <v>0</v>
      </c>
      <c r="P17" s="59">
        <f t="shared" si="10"/>
        <v>0</v>
      </c>
      <c r="Q17" s="59">
        <f t="shared" si="10"/>
        <v>0</v>
      </c>
      <c r="R17" s="59">
        <f t="shared" si="10"/>
        <v>0</v>
      </c>
      <c r="S17" s="59">
        <f t="shared" si="10"/>
        <v>0</v>
      </c>
      <c r="T17" s="59">
        <f t="shared" si="10"/>
        <v>0</v>
      </c>
      <c r="U17" s="59">
        <f t="shared" si="10"/>
        <v>0</v>
      </c>
      <c r="V17" s="59">
        <f t="shared" si="10"/>
        <v>0</v>
      </c>
      <c r="W17" s="59">
        <f t="shared" si="10"/>
        <v>0</v>
      </c>
      <c r="X17" s="59">
        <f t="shared" si="10"/>
        <v>0</v>
      </c>
      <c r="Y17" s="59">
        <f t="shared" si="10"/>
        <v>0</v>
      </c>
      <c r="Z17" s="59">
        <f t="shared" si="10"/>
        <v>0</v>
      </c>
      <c r="AA17" s="59">
        <f t="shared" si="10"/>
        <v>0</v>
      </c>
      <c r="AB17" s="59">
        <f t="shared" si="10"/>
        <v>0</v>
      </c>
      <c r="AC17" s="59">
        <f t="shared" si="10"/>
        <v>0</v>
      </c>
      <c r="AD17" s="59">
        <f t="shared" si="10"/>
        <v>309.8</v>
      </c>
      <c r="AE17" s="59">
        <f t="shared" si="10"/>
        <v>0</v>
      </c>
      <c r="AF17" s="59">
        <f t="shared" si="10"/>
        <v>0</v>
      </c>
      <c r="AG17" s="59">
        <f>AG18</f>
        <v>0</v>
      </c>
      <c r="AH17" s="60"/>
      <c r="AI17" s="20"/>
    </row>
    <row r="18" spans="1:35" s="22" customFormat="1" ht="66.75" customHeight="1" x14ac:dyDescent="0.25">
      <c r="A18" s="392"/>
      <c r="B18" s="402"/>
      <c r="C18" s="61" t="s">
        <v>21</v>
      </c>
      <c r="D18" s="62">
        <f>SUM(J18,L18,N18,P18,R18,T18,V18,X18,Z18,AB18,AD18,AF18)</f>
        <v>309.8</v>
      </c>
      <c r="E18" s="62">
        <f>J18</f>
        <v>0</v>
      </c>
      <c r="F18" s="62">
        <f>G18</f>
        <v>0</v>
      </c>
      <c r="G18" s="62">
        <f>SUM(K18,M18,O18,Q18,S18,U18,W18,Y18,AA18,AC18,AE18,AG18)</f>
        <v>0</v>
      </c>
      <c r="H18" s="58">
        <f t="shared" si="5"/>
        <v>0</v>
      </c>
      <c r="I18" s="58">
        <f t="shared" si="6"/>
        <v>0</v>
      </c>
      <c r="J18" s="63">
        <v>0</v>
      </c>
      <c r="K18" s="63">
        <v>0</v>
      </c>
      <c r="L18" s="63">
        <v>0</v>
      </c>
      <c r="M18" s="63">
        <v>0</v>
      </c>
      <c r="N18" s="63">
        <v>0</v>
      </c>
      <c r="O18" s="63">
        <v>0</v>
      </c>
      <c r="P18" s="63">
        <v>0</v>
      </c>
      <c r="Q18" s="63">
        <v>0</v>
      </c>
      <c r="R18" s="63">
        <v>0</v>
      </c>
      <c r="S18" s="63">
        <v>0</v>
      </c>
      <c r="T18" s="63">
        <v>0</v>
      </c>
      <c r="U18" s="63">
        <v>0</v>
      </c>
      <c r="V18" s="63">
        <v>0</v>
      </c>
      <c r="W18" s="63">
        <v>0</v>
      </c>
      <c r="X18" s="63">
        <v>0</v>
      </c>
      <c r="Y18" s="63">
        <v>0</v>
      </c>
      <c r="Z18" s="63">
        <v>0</v>
      </c>
      <c r="AA18" s="63">
        <v>0</v>
      </c>
      <c r="AB18" s="63">
        <v>0</v>
      </c>
      <c r="AC18" s="63">
        <v>0</v>
      </c>
      <c r="AD18" s="63">
        <v>309.8</v>
      </c>
      <c r="AE18" s="63">
        <v>0</v>
      </c>
      <c r="AF18" s="63">
        <v>0</v>
      </c>
      <c r="AG18" s="63">
        <v>0</v>
      </c>
      <c r="AH18" s="60"/>
      <c r="AI18" s="20"/>
    </row>
    <row r="19" spans="1:35" s="22" customFormat="1" ht="25.5" customHeight="1" x14ac:dyDescent="0.25">
      <c r="A19" s="118" t="s">
        <v>38</v>
      </c>
      <c r="B19" s="387" t="s">
        <v>47</v>
      </c>
      <c r="C19" s="388"/>
      <c r="D19" s="388"/>
      <c r="E19" s="388"/>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8"/>
      <c r="AE19" s="388"/>
      <c r="AF19" s="388"/>
      <c r="AG19" s="389"/>
      <c r="AH19" s="60"/>
      <c r="AI19" s="20"/>
    </row>
    <row r="20" spans="1:35" s="22" customFormat="1" ht="44.25" customHeight="1" x14ac:dyDescent="0.25">
      <c r="A20" s="396" t="s">
        <v>39</v>
      </c>
      <c r="B20" s="378" t="s">
        <v>48</v>
      </c>
      <c r="C20" s="57" t="s">
        <v>20</v>
      </c>
      <c r="D20" s="59">
        <f t="shared" ref="D20:AF20" si="11">D21</f>
        <v>204.39999999999998</v>
      </c>
      <c r="E20" s="59">
        <f t="shared" si="11"/>
        <v>0</v>
      </c>
      <c r="F20" s="59">
        <f t="shared" si="11"/>
        <v>109.9</v>
      </c>
      <c r="G20" s="59">
        <f t="shared" si="11"/>
        <v>109.9</v>
      </c>
      <c r="H20" s="59">
        <f t="shared" ref="H20:H27" si="12">IFERROR(G20/D20*100,0)</f>
        <v>53.767123287671239</v>
      </c>
      <c r="I20" s="59">
        <f t="shared" ref="I20:I27" si="13">IFERROR(G20/E20*100,0)</f>
        <v>0</v>
      </c>
      <c r="J20" s="59">
        <f t="shared" si="11"/>
        <v>0</v>
      </c>
      <c r="K20" s="59">
        <f t="shared" si="11"/>
        <v>0</v>
      </c>
      <c r="L20" s="59">
        <f t="shared" si="11"/>
        <v>0</v>
      </c>
      <c r="M20" s="59">
        <f t="shared" si="11"/>
        <v>0</v>
      </c>
      <c r="N20" s="59">
        <f t="shared" si="11"/>
        <v>148.69999999999999</v>
      </c>
      <c r="O20" s="59">
        <f t="shared" si="11"/>
        <v>109.9</v>
      </c>
      <c r="P20" s="59">
        <f t="shared" si="11"/>
        <v>0</v>
      </c>
      <c r="Q20" s="59">
        <f t="shared" si="11"/>
        <v>0</v>
      </c>
      <c r="R20" s="59">
        <f t="shared" si="11"/>
        <v>0</v>
      </c>
      <c r="S20" s="59">
        <f t="shared" si="11"/>
        <v>0</v>
      </c>
      <c r="T20" s="59">
        <f t="shared" si="11"/>
        <v>0</v>
      </c>
      <c r="U20" s="59">
        <f t="shared" si="11"/>
        <v>0</v>
      </c>
      <c r="V20" s="59">
        <f t="shared" si="11"/>
        <v>0</v>
      </c>
      <c r="W20" s="59">
        <f t="shared" si="11"/>
        <v>0</v>
      </c>
      <c r="X20" s="59">
        <f t="shared" si="11"/>
        <v>6.7</v>
      </c>
      <c r="Y20" s="59">
        <f t="shared" si="11"/>
        <v>0</v>
      </c>
      <c r="Z20" s="59">
        <f t="shared" si="11"/>
        <v>9</v>
      </c>
      <c r="AA20" s="59">
        <f t="shared" si="11"/>
        <v>0</v>
      </c>
      <c r="AB20" s="59">
        <f t="shared" si="11"/>
        <v>40</v>
      </c>
      <c r="AC20" s="59">
        <f t="shared" si="11"/>
        <v>0</v>
      </c>
      <c r="AD20" s="59">
        <f t="shared" si="11"/>
        <v>0</v>
      </c>
      <c r="AE20" s="59">
        <f t="shared" si="11"/>
        <v>0</v>
      </c>
      <c r="AF20" s="59">
        <f t="shared" si="11"/>
        <v>0</v>
      </c>
      <c r="AG20" s="59">
        <f>AG21</f>
        <v>0</v>
      </c>
      <c r="AH20" s="60"/>
      <c r="AI20" s="20"/>
    </row>
    <row r="21" spans="1:35" s="22" customFormat="1" ht="129" customHeight="1" x14ac:dyDescent="0.25">
      <c r="A21" s="503"/>
      <c r="B21" s="380"/>
      <c r="C21" s="61" t="s">
        <v>21</v>
      </c>
      <c r="D21" s="62">
        <f>SUM(J21,L21,N21,P21,R21,T21,V21,X21,Z21,AB21,AD21,AF21)</f>
        <v>204.39999999999998</v>
      </c>
      <c r="E21" s="62">
        <f>J21</f>
        <v>0</v>
      </c>
      <c r="F21" s="62">
        <f>G21</f>
        <v>109.9</v>
      </c>
      <c r="G21" s="62">
        <f>SUM(K21,M21,O21,Q21,S21,U21,W21,Y21,AA21,AC21,AE21,AG21)</f>
        <v>109.9</v>
      </c>
      <c r="H21" s="59">
        <f t="shared" si="12"/>
        <v>53.767123287671239</v>
      </c>
      <c r="I21" s="59">
        <f t="shared" si="13"/>
        <v>0</v>
      </c>
      <c r="J21" s="63">
        <f t="shared" ref="J21:AF21" si="14">J23+J25+J27</f>
        <v>0</v>
      </c>
      <c r="K21" s="63">
        <f t="shared" si="14"/>
        <v>0</v>
      </c>
      <c r="L21" s="63">
        <f t="shared" si="14"/>
        <v>0</v>
      </c>
      <c r="M21" s="63">
        <f t="shared" si="14"/>
        <v>0</v>
      </c>
      <c r="N21" s="63">
        <f t="shared" si="14"/>
        <v>148.69999999999999</v>
      </c>
      <c r="O21" s="63">
        <f t="shared" si="14"/>
        <v>109.9</v>
      </c>
      <c r="P21" s="63">
        <f t="shared" si="14"/>
        <v>0</v>
      </c>
      <c r="Q21" s="63">
        <f t="shared" si="14"/>
        <v>0</v>
      </c>
      <c r="R21" s="63">
        <f t="shared" si="14"/>
        <v>0</v>
      </c>
      <c r="S21" s="63">
        <f t="shared" si="14"/>
        <v>0</v>
      </c>
      <c r="T21" s="63">
        <f t="shared" si="14"/>
        <v>0</v>
      </c>
      <c r="U21" s="63">
        <f t="shared" si="14"/>
        <v>0</v>
      </c>
      <c r="V21" s="63">
        <f t="shared" si="14"/>
        <v>0</v>
      </c>
      <c r="W21" s="63">
        <f t="shared" si="14"/>
        <v>0</v>
      </c>
      <c r="X21" s="63">
        <f t="shared" si="14"/>
        <v>6.7</v>
      </c>
      <c r="Y21" s="63">
        <f t="shared" si="14"/>
        <v>0</v>
      </c>
      <c r="Z21" s="63">
        <f t="shared" si="14"/>
        <v>9</v>
      </c>
      <c r="AA21" s="63">
        <f t="shared" si="14"/>
        <v>0</v>
      </c>
      <c r="AB21" s="63">
        <f t="shared" si="14"/>
        <v>40</v>
      </c>
      <c r="AC21" s="63">
        <f t="shared" si="14"/>
        <v>0</v>
      </c>
      <c r="AD21" s="63">
        <f t="shared" si="14"/>
        <v>0</v>
      </c>
      <c r="AE21" s="63">
        <f t="shared" si="14"/>
        <v>0</v>
      </c>
      <c r="AF21" s="63">
        <f t="shared" si="14"/>
        <v>0</v>
      </c>
      <c r="AG21" s="63">
        <f>AG23+AG25+AG27</f>
        <v>0</v>
      </c>
      <c r="AH21" s="60"/>
      <c r="AI21" s="20"/>
    </row>
    <row r="22" spans="1:35" s="22" customFormat="1" ht="33" customHeight="1" x14ac:dyDescent="0.25">
      <c r="A22" s="396"/>
      <c r="B22" s="401" t="s">
        <v>49</v>
      </c>
      <c r="C22" s="57" t="s">
        <v>20</v>
      </c>
      <c r="D22" s="59">
        <f t="shared" ref="D22:AF22" si="15">D23</f>
        <v>157.69999999999999</v>
      </c>
      <c r="E22" s="59">
        <f t="shared" si="15"/>
        <v>0</v>
      </c>
      <c r="F22" s="59">
        <f t="shared" si="15"/>
        <v>109.9</v>
      </c>
      <c r="G22" s="59">
        <f t="shared" si="15"/>
        <v>109.9</v>
      </c>
      <c r="H22" s="59">
        <f t="shared" si="12"/>
        <v>69.689283449587833</v>
      </c>
      <c r="I22" s="59">
        <f t="shared" si="13"/>
        <v>0</v>
      </c>
      <c r="J22" s="59">
        <f t="shared" si="15"/>
        <v>0</v>
      </c>
      <c r="K22" s="59">
        <f t="shared" si="15"/>
        <v>0</v>
      </c>
      <c r="L22" s="59">
        <f t="shared" si="15"/>
        <v>0</v>
      </c>
      <c r="M22" s="59">
        <f t="shared" si="15"/>
        <v>0</v>
      </c>
      <c r="N22" s="59">
        <f t="shared" si="15"/>
        <v>148.69999999999999</v>
      </c>
      <c r="O22" s="59">
        <f t="shared" si="15"/>
        <v>109.9</v>
      </c>
      <c r="P22" s="59">
        <f t="shared" si="15"/>
        <v>0</v>
      </c>
      <c r="Q22" s="59">
        <f t="shared" si="15"/>
        <v>0</v>
      </c>
      <c r="R22" s="59">
        <f t="shared" si="15"/>
        <v>0</v>
      </c>
      <c r="S22" s="59">
        <f t="shared" si="15"/>
        <v>0</v>
      </c>
      <c r="T22" s="59">
        <f t="shared" si="15"/>
        <v>0</v>
      </c>
      <c r="U22" s="59">
        <f t="shared" si="15"/>
        <v>0</v>
      </c>
      <c r="V22" s="59">
        <f t="shared" si="15"/>
        <v>0</v>
      </c>
      <c r="W22" s="59">
        <f t="shared" si="15"/>
        <v>0</v>
      </c>
      <c r="X22" s="59">
        <f t="shared" si="15"/>
        <v>0</v>
      </c>
      <c r="Y22" s="59">
        <f t="shared" si="15"/>
        <v>0</v>
      </c>
      <c r="Z22" s="59">
        <f t="shared" si="15"/>
        <v>9</v>
      </c>
      <c r="AA22" s="59">
        <f t="shared" si="15"/>
        <v>0</v>
      </c>
      <c r="AB22" s="59">
        <f t="shared" si="15"/>
        <v>0</v>
      </c>
      <c r="AC22" s="59">
        <f t="shared" si="15"/>
        <v>0</v>
      </c>
      <c r="AD22" s="59">
        <f t="shared" si="15"/>
        <v>0</v>
      </c>
      <c r="AE22" s="59">
        <f t="shared" si="15"/>
        <v>0</v>
      </c>
      <c r="AF22" s="59">
        <f t="shared" si="15"/>
        <v>0</v>
      </c>
      <c r="AG22" s="59">
        <f>AG23</f>
        <v>0</v>
      </c>
      <c r="AH22" s="60"/>
      <c r="AI22" s="20"/>
    </row>
    <row r="23" spans="1:35" s="22" customFormat="1" ht="46.5" customHeight="1" x14ac:dyDescent="0.25">
      <c r="A23" s="391"/>
      <c r="B23" s="402"/>
      <c r="C23" s="61" t="s">
        <v>21</v>
      </c>
      <c r="D23" s="62">
        <f>SUM(J23,L23,N23,P23,R23,T23,V23,X23,Z23,AB23,AD23,AF23)</f>
        <v>157.69999999999999</v>
      </c>
      <c r="E23" s="62">
        <f>J23</f>
        <v>0</v>
      </c>
      <c r="F23" s="62">
        <f>G23</f>
        <v>109.9</v>
      </c>
      <c r="G23" s="62">
        <f>SUM(K23,M23,O23,Q23,S23,U23,W23,Y23,AA23,AC23,AE23,AG23)</f>
        <v>109.9</v>
      </c>
      <c r="H23" s="59">
        <f t="shared" si="12"/>
        <v>69.689283449587833</v>
      </c>
      <c r="I23" s="59">
        <f t="shared" si="13"/>
        <v>0</v>
      </c>
      <c r="J23" s="63">
        <v>0</v>
      </c>
      <c r="K23" s="63">
        <v>0</v>
      </c>
      <c r="L23" s="63">
        <v>0</v>
      </c>
      <c r="M23" s="63">
        <v>0</v>
      </c>
      <c r="N23" s="63">
        <v>148.69999999999999</v>
      </c>
      <c r="O23" s="63">
        <v>109.9</v>
      </c>
      <c r="P23" s="63">
        <v>0</v>
      </c>
      <c r="Q23" s="63">
        <v>0</v>
      </c>
      <c r="R23" s="63">
        <v>0</v>
      </c>
      <c r="S23" s="63">
        <v>0</v>
      </c>
      <c r="T23" s="63">
        <v>0</v>
      </c>
      <c r="U23" s="63">
        <v>0</v>
      </c>
      <c r="V23" s="63">
        <v>0</v>
      </c>
      <c r="W23" s="63">
        <v>0</v>
      </c>
      <c r="X23" s="63">
        <v>0</v>
      </c>
      <c r="Y23" s="63">
        <v>0</v>
      </c>
      <c r="Z23" s="63">
        <v>9</v>
      </c>
      <c r="AA23" s="63">
        <v>0</v>
      </c>
      <c r="AB23" s="63">
        <v>0</v>
      </c>
      <c r="AC23" s="63">
        <v>0</v>
      </c>
      <c r="AD23" s="63">
        <v>0</v>
      </c>
      <c r="AE23" s="63">
        <v>0</v>
      </c>
      <c r="AF23" s="63">
        <v>0</v>
      </c>
      <c r="AG23" s="63">
        <v>0</v>
      </c>
      <c r="AH23" s="60"/>
      <c r="AI23" s="20"/>
    </row>
    <row r="24" spans="1:35" s="22" customFormat="1" ht="38.25" customHeight="1" x14ac:dyDescent="0.25">
      <c r="A24" s="390"/>
      <c r="B24" s="401" t="s">
        <v>50</v>
      </c>
      <c r="C24" s="57" t="s">
        <v>20</v>
      </c>
      <c r="D24" s="59">
        <f t="shared" ref="D24:AF24" si="16">D25</f>
        <v>40</v>
      </c>
      <c r="E24" s="59">
        <f t="shared" si="16"/>
        <v>0</v>
      </c>
      <c r="F24" s="59">
        <f t="shared" si="16"/>
        <v>0</v>
      </c>
      <c r="G24" s="59">
        <f t="shared" si="16"/>
        <v>0</v>
      </c>
      <c r="H24" s="59">
        <f t="shared" si="12"/>
        <v>0</v>
      </c>
      <c r="I24" s="59">
        <f t="shared" si="13"/>
        <v>0</v>
      </c>
      <c r="J24" s="59">
        <f t="shared" si="16"/>
        <v>0</v>
      </c>
      <c r="K24" s="59">
        <f t="shared" si="16"/>
        <v>0</v>
      </c>
      <c r="L24" s="59">
        <f t="shared" si="16"/>
        <v>0</v>
      </c>
      <c r="M24" s="59">
        <f t="shared" si="16"/>
        <v>0</v>
      </c>
      <c r="N24" s="59">
        <f t="shared" si="16"/>
        <v>0</v>
      </c>
      <c r="O24" s="59">
        <f t="shared" si="16"/>
        <v>0</v>
      </c>
      <c r="P24" s="59">
        <f t="shared" si="16"/>
        <v>0</v>
      </c>
      <c r="Q24" s="59">
        <f t="shared" si="16"/>
        <v>0</v>
      </c>
      <c r="R24" s="59">
        <f t="shared" si="16"/>
        <v>0</v>
      </c>
      <c r="S24" s="59">
        <f t="shared" si="16"/>
        <v>0</v>
      </c>
      <c r="T24" s="59">
        <f t="shared" si="16"/>
        <v>0</v>
      </c>
      <c r="U24" s="59">
        <f t="shared" si="16"/>
        <v>0</v>
      </c>
      <c r="V24" s="59">
        <f t="shared" si="16"/>
        <v>0</v>
      </c>
      <c r="W24" s="59">
        <f t="shared" si="16"/>
        <v>0</v>
      </c>
      <c r="X24" s="59">
        <f t="shared" si="16"/>
        <v>0</v>
      </c>
      <c r="Y24" s="59">
        <f t="shared" si="16"/>
        <v>0</v>
      </c>
      <c r="Z24" s="59">
        <f t="shared" si="16"/>
        <v>0</v>
      </c>
      <c r="AA24" s="59">
        <f t="shared" si="16"/>
        <v>0</v>
      </c>
      <c r="AB24" s="59">
        <f t="shared" si="16"/>
        <v>40</v>
      </c>
      <c r="AC24" s="59">
        <f t="shared" si="16"/>
        <v>0</v>
      </c>
      <c r="AD24" s="59">
        <f t="shared" si="16"/>
        <v>0</v>
      </c>
      <c r="AE24" s="59">
        <f t="shared" si="16"/>
        <v>0</v>
      </c>
      <c r="AF24" s="59">
        <f t="shared" si="16"/>
        <v>0</v>
      </c>
      <c r="AG24" s="59">
        <f>AG25</f>
        <v>0</v>
      </c>
      <c r="AH24" s="60"/>
      <c r="AI24" s="20"/>
    </row>
    <row r="25" spans="1:35" s="22" customFormat="1" ht="90.75" customHeight="1" x14ac:dyDescent="0.25">
      <c r="A25" s="392"/>
      <c r="B25" s="402"/>
      <c r="C25" s="61" t="s">
        <v>21</v>
      </c>
      <c r="D25" s="62">
        <f>SUM(J25,L25,N25,P25,R25,T25,V25,X25,Z25,AB25,AD25,AF25)</f>
        <v>40</v>
      </c>
      <c r="E25" s="62">
        <f>J25</f>
        <v>0</v>
      </c>
      <c r="F25" s="62">
        <f>G25</f>
        <v>0</v>
      </c>
      <c r="G25" s="62">
        <f>SUM(K25,M25,O25,Q25,S25,U25,W25,Y25,AA25,AC25,AE25,AG25)</f>
        <v>0</v>
      </c>
      <c r="H25" s="59">
        <f t="shared" si="12"/>
        <v>0</v>
      </c>
      <c r="I25" s="59">
        <f t="shared" si="13"/>
        <v>0</v>
      </c>
      <c r="J25" s="63">
        <v>0</v>
      </c>
      <c r="K25" s="63">
        <v>0</v>
      </c>
      <c r="L25" s="63">
        <v>0</v>
      </c>
      <c r="M25" s="63">
        <v>0</v>
      </c>
      <c r="N25" s="63">
        <v>0</v>
      </c>
      <c r="O25" s="63">
        <v>0</v>
      </c>
      <c r="P25" s="63">
        <v>0</v>
      </c>
      <c r="Q25" s="63">
        <v>0</v>
      </c>
      <c r="R25" s="63">
        <v>0</v>
      </c>
      <c r="S25" s="63">
        <v>0</v>
      </c>
      <c r="T25" s="63">
        <v>0</v>
      </c>
      <c r="U25" s="63">
        <v>0</v>
      </c>
      <c r="V25" s="63">
        <v>0</v>
      </c>
      <c r="W25" s="63">
        <v>0</v>
      </c>
      <c r="X25" s="63">
        <v>0</v>
      </c>
      <c r="Y25" s="63">
        <v>0</v>
      </c>
      <c r="Z25" s="63">
        <v>0</v>
      </c>
      <c r="AA25" s="63">
        <v>0</v>
      </c>
      <c r="AB25" s="63">
        <v>40</v>
      </c>
      <c r="AC25" s="63">
        <v>0</v>
      </c>
      <c r="AD25" s="63">
        <v>0</v>
      </c>
      <c r="AE25" s="63">
        <v>0</v>
      </c>
      <c r="AF25" s="63">
        <v>0</v>
      </c>
      <c r="AG25" s="63">
        <v>0</v>
      </c>
      <c r="AH25" s="60"/>
      <c r="AI25" s="20"/>
    </row>
    <row r="26" spans="1:35" s="22" customFormat="1" ht="30.75" customHeight="1" x14ac:dyDescent="0.25">
      <c r="A26" s="390"/>
      <c r="B26" s="401" t="s">
        <v>51</v>
      </c>
      <c r="C26" s="57" t="s">
        <v>20</v>
      </c>
      <c r="D26" s="59">
        <f t="shared" ref="D26:AF26" si="17">D27</f>
        <v>6.7</v>
      </c>
      <c r="E26" s="59">
        <f t="shared" si="17"/>
        <v>0</v>
      </c>
      <c r="F26" s="59">
        <f t="shared" si="17"/>
        <v>0</v>
      </c>
      <c r="G26" s="59">
        <f t="shared" si="17"/>
        <v>0</v>
      </c>
      <c r="H26" s="59">
        <f t="shared" si="12"/>
        <v>0</v>
      </c>
      <c r="I26" s="59">
        <f t="shared" si="13"/>
        <v>0</v>
      </c>
      <c r="J26" s="59">
        <f t="shared" si="17"/>
        <v>0</v>
      </c>
      <c r="K26" s="59">
        <f t="shared" si="17"/>
        <v>0</v>
      </c>
      <c r="L26" s="59">
        <f t="shared" si="17"/>
        <v>0</v>
      </c>
      <c r="M26" s="59">
        <f t="shared" si="17"/>
        <v>0</v>
      </c>
      <c r="N26" s="59">
        <f t="shared" si="17"/>
        <v>0</v>
      </c>
      <c r="O26" s="59">
        <f t="shared" si="17"/>
        <v>0</v>
      </c>
      <c r="P26" s="59">
        <f t="shared" si="17"/>
        <v>0</v>
      </c>
      <c r="Q26" s="59">
        <f t="shared" si="17"/>
        <v>0</v>
      </c>
      <c r="R26" s="59">
        <f t="shared" si="17"/>
        <v>0</v>
      </c>
      <c r="S26" s="59">
        <f t="shared" si="17"/>
        <v>0</v>
      </c>
      <c r="T26" s="59">
        <f t="shared" si="17"/>
        <v>0</v>
      </c>
      <c r="U26" s="59">
        <f t="shared" si="17"/>
        <v>0</v>
      </c>
      <c r="V26" s="59">
        <f t="shared" si="17"/>
        <v>0</v>
      </c>
      <c r="W26" s="59">
        <f t="shared" si="17"/>
        <v>0</v>
      </c>
      <c r="X26" s="59">
        <f t="shared" si="17"/>
        <v>6.7</v>
      </c>
      <c r="Y26" s="59">
        <f t="shared" si="17"/>
        <v>0</v>
      </c>
      <c r="Z26" s="59">
        <f t="shared" si="17"/>
        <v>0</v>
      </c>
      <c r="AA26" s="59">
        <f t="shared" si="17"/>
        <v>0</v>
      </c>
      <c r="AB26" s="59">
        <f t="shared" si="17"/>
        <v>0</v>
      </c>
      <c r="AC26" s="59">
        <f t="shared" si="17"/>
        <v>0</v>
      </c>
      <c r="AD26" s="59">
        <f t="shared" si="17"/>
        <v>0</v>
      </c>
      <c r="AE26" s="59">
        <f t="shared" si="17"/>
        <v>0</v>
      </c>
      <c r="AF26" s="59">
        <f t="shared" si="17"/>
        <v>0</v>
      </c>
      <c r="AG26" s="59">
        <f>AG27</f>
        <v>0</v>
      </c>
      <c r="AH26" s="60"/>
      <c r="AI26" s="20"/>
    </row>
    <row r="27" spans="1:35" s="22" customFormat="1" ht="58.5" customHeight="1" x14ac:dyDescent="0.25">
      <c r="A27" s="392"/>
      <c r="B27" s="402"/>
      <c r="C27" s="61" t="s">
        <v>21</v>
      </c>
      <c r="D27" s="62">
        <f>SUM(J27,L27,N27,P27,R27,T27,V27,X27,Z27,AB27,AD27,AF27)</f>
        <v>6.7</v>
      </c>
      <c r="E27" s="62">
        <f>J27</f>
        <v>0</v>
      </c>
      <c r="F27" s="62">
        <f>G27</f>
        <v>0</v>
      </c>
      <c r="G27" s="62">
        <f>SUM(K27,M27,O27,Q27,S27,U27,W27,Y27,AA27,AC27,AE27,AG27)</f>
        <v>0</v>
      </c>
      <c r="H27" s="59">
        <f t="shared" si="12"/>
        <v>0</v>
      </c>
      <c r="I27" s="59">
        <f t="shared" si="13"/>
        <v>0</v>
      </c>
      <c r="J27" s="63">
        <v>0</v>
      </c>
      <c r="K27" s="63">
        <v>0</v>
      </c>
      <c r="L27" s="63">
        <v>0</v>
      </c>
      <c r="M27" s="63">
        <v>0</v>
      </c>
      <c r="N27" s="63">
        <v>0</v>
      </c>
      <c r="O27" s="63">
        <v>0</v>
      </c>
      <c r="P27" s="63">
        <v>0</v>
      </c>
      <c r="Q27" s="63">
        <v>0</v>
      </c>
      <c r="R27" s="63">
        <v>0</v>
      </c>
      <c r="S27" s="63">
        <v>0</v>
      </c>
      <c r="T27" s="63">
        <v>0</v>
      </c>
      <c r="U27" s="63">
        <v>0</v>
      </c>
      <c r="V27" s="63">
        <v>0</v>
      </c>
      <c r="W27" s="63">
        <v>0</v>
      </c>
      <c r="X27" s="63">
        <v>6.7</v>
      </c>
      <c r="Y27" s="63">
        <v>0</v>
      </c>
      <c r="Z27" s="63">
        <v>0</v>
      </c>
      <c r="AA27" s="63">
        <v>0</v>
      </c>
      <c r="AB27" s="63">
        <v>0</v>
      </c>
      <c r="AC27" s="63">
        <v>0</v>
      </c>
      <c r="AD27" s="63">
        <v>0</v>
      </c>
      <c r="AE27" s="63">
        <v>0</v>
      </c>
      <c r="AF27" s="63">
        <v>0</v>
      </c>
      <c r="AG27" s="63">
        <v>0</v>
      </c>
      <c r="AH27" s="60"/>
      <c r="AI27" s="20"/>
    </row>
    <row r="28" spans="1:35" s="22" customFormat="1" ht="25.5" customHeight="1" x14ac:dyDescent="0.25">
      <c r="A28" s="118" t="s">
        <v>40</v>
      </c>
      <c r="B28" s="387" t="s">
        <v>52</v>
      </c>
      <c r="C28" s="388"/>
      <c r="D28" s="388"/>
      <c r="E28" s="388"/>
      <c r="F28" s="388"/>
      <c r="G28" s="388"/>
      <c r="H28" s="388"/>
      <c r="I28" s="388"/>
      <c r="J28" s="388"/>
      <c r="K28" s="388"/>
      <c r="L28" s="388"/>
      <c r="M28" s="388"/>
      <c r="N28" s="388"/>
      <c r="O28" s="388"/>
      <c r="P28" s="388"/>
      <c r="Q28" s="388"/>
      <c r="R28" s="388"/>
      <c r="S28" s="388"/>
      <c r="T28" s="388"/>
      <c r="U28" s="388"/>
      <c r="V28" s="388"/>
      <c r="W28" s="388"/>
      <c r="X28" s="388"/>
      <c r="Y28" s="388"/>
      <c r="Z28" s="388"/>
      <c r="AA28" s="388"/>
      <c r="AB28" s="388"/>
      <c r="AC28" s="388"/>
      <c r="AD28" s="388"/>
      <c r="AE28" s="388"/>
      <c r="AF28" s="388"/>
      <c r="AG28" s="389"/>
      <c r="AH28" s="60"/>
      <c r="AI28" s="20"/>
    </row>
    <row r="29" spans="1:35" s="30" customFormat="1" ht="50.25" customHeight="1" x14ac:dyDescent="0.25">
      <c r="A29" s="419" t="s">
        <v>36</v>
      </c>
      <c r="B29" s="384" t="s">
        <v>53</v>
      </c>
      <c r="C29" s="69" t="s">
        <v>20</v>
      </c>
      <c r="D29" s="70">
        <f>D30</f>
        <v>944.5</v>
      </c>
      <c r="E29" s="70">
        <f t="shared" ref="E29:AG29" si="18">E30</f>
        <v>0</v>
      </c>
      <c r="F29" s="70">
        <f t="shared" si="18"/>
        <v>0</v>
      </c>
      <c r="G29" s="70">
        <f t="shared" si="18"/>
        <v>0</v>
      </c>
      <c r="H29" s="70">
        <f>IFERROR(G29/D29*100,0)</f>
        <v>0</v>
      </c>
      <c r="I29" s="70">
        <f>IFERROR(G29/E29*100,0)</f>
        <v>0</v>
      </c>
      <c r="J29" s="70">
        <f t="shared" si="18"/>
        <v>0</v>
      </c>
      <c r="K29" s="70">
        <f t="shared" si="18"/>
        <v>0</v>
      </c>
      <c r="L29" s="70">
        <f t="shared" si="18"/>
        <v>0</v>
      </c>
      <c r="M29" s="70">
        <f t="shared" si="18"/>
        <v>0</v>
      </c>
      <c r="N29" s="70">
        <f t="shared" si="18"/>
        <v>0</v>
      </c>
      <c r="O29" s="70">
        <f t="shared" si="18"/>
        <v>0</v>
      </c>
      <c r="P29" s="70">
        <f t="shared" si="18"/>
        <v>0</v>
      </c>
      <c r="Q29" s="70">
        <f t="shared" si="18"/>
        <v>0</v>
      </c>
      <c r="R29" s="70">
        <f t="shared" si="18"/>
        <v>0</v>
      </c>
      <c r="S29" s="70">
        <f t="shared" si="18"/>
        <v>0</v>
      </c>
      <c r="T29" s="70">
        <f t="shared" si="18"/>
        <v>0</v>
      </c>
      <c r="U29" s="70">
        <f t="shared" si="18"/>
        <v>0</v>
      </c>
      <c r="V29" s="70">
        <f t="shared" si="18"/>
        <v>944.5</v>
      </c>
      <c r="W29" s="70">
        <f t="shared" si="18"/>
        <v>0</v>
      </c>
      <c r="X29" s="70">
        <f t="shared" si="18"/>
        <v>0</v>
      </c>
      <c r="Y29" s="70">
        <f t="shared" si="18"/>
        <v>0</v>
      </c>
      <c r="Z29" s="70">
        <f t="shared" si="18"/>
        <v>0</v>
      </c>
      <c r="AA29" s="70">
        <f t="shared" si="18"/>
        <v>0</v>
      </c>
      <c r="AB29" s="70">
        <f t="shared" si="18"/>
        <v>0</v>
      </c>
      <c r="AC29" s="70">
        <f t="shared" si="18"/>
        <v>0</v>
      </c>
      <c r="AD29" s="70">
        <f t="shared" si="18"/>
        <v>0</v>
      </c>
      <c r="AE29" s="70">
        <f t="shared" si="18"/>
        <v>0</v>
      </c>
      <c r="AF29" s="70">
        <f t="shared" si="18"/>
        <v>0</v>
      </c>
      <c r="AG29" s="70">
        <f t="shared" si="18"/>
        <v>0</v>
      </c>
      <c r="AH29" s="72"/>
      <c r="AI29" s="29"/>
    </row>
    <row r="30" spans="1:35" s="31" customFormat="1" ht="110.25" customHeight="1" x14ac:dyDescent="0.25">
      <c r="A30" s="420"/>
      <c r="B30" s="386"/>
      <c r="C30" s="73" t="s">
        <v>21</v>
      </c>
      <c r="D30" s="74">
        <f>SUM(J30,L30,N30,P30,R30,T30,V30,X30,Z30,AB30,AD30,AF30)</f>
        <v>944.5</v>
      </c>
      <c r="E30" s="74">
        <f>J30</f>
        <v>0</v>
      </c>
      <c r="F30" s="74">
        <f>G30</f>
        <v>0</v>
      </c>
      <c r="G30" s="74">
        <f>SUM(K30,M30,O30,Q30,S30,U30,W30,Y30,AA30,AC30,AE30,AG30)</f>
        <v>0</v>
      </c>
      <c r="H30" s="74">
        <f>IFERROR(G30/D30*100,0)</f>
        <v>0</v>
      </c>
      <c r="I30" s="74">
        <f>IFERROR(G30/E30*100,0)</f>
        <v>0</v>
      </c>
      <c r="J30" s="67">
        <f t="shared" ref="J30:AF30" si="19">J32</f>
        <v>0</v>
      </c>
      <c r="K30" s="67">
        <f t="shared" si="19"/>
        <v>0</v>
      </c>
      <c r="L30" s="67">
        <f t="shared" si="19"/>
        <v>0</v>
      </c>
      <c r="M30" s="67">
        <f t="shared" si="19"/>
        <v>0</v>
      </c>
      <c r="N30" s="67">
        <f t="shared" si="19"/>
        <v>0</v>
      </c>
      <c r="O30" s="67">
        <f t="shared" si="19"/>
        <v>0</v>
      </c>
      <c r="P30" s="67">
        <f t="shared" si="19"/>
        <v>0</v>
      </c>
      <c r="Q30" s="67">
        <f t="shared" si="19"/>
        <v>0</v>
      </c>
      <c r="R30" s="67">
        <f t="shared" si="19"/>
        <v>0</v>
      </c>
      <c r="S30" s="67">
        <f t="shared" si="19"/>
        <v>0</v>
      </c>
      <c r="T30" s="67">
        <f t="shared" si="19"/>
        <v>0</v>
      </c>
      <c r="U30" s="67">
        <f t="shared" si="19"/>
        <v>0</v>
      </c>
      <c r="V30" s="67">
        <f t="shared" si="19"/>
        <v>944.5</v>
      </c>
      <c r="W30" s="67">
        <f t="shared" si="19"/>
        <v>0</v>
      </c>
      <c r="X30" s="67">
        <f t="shared" si="19"/>
        <v>0</v>
      </c>
      <c r="Y30" s="67">
        <f t="shared" si="19"/>
        <v>0</v>
      </c>
      <c r="Z30" s="67">
        <f t="shared" si="19"/>
        <v>0</v>
      </c>
      <c r="AA30" s="67">
        <f t="shared" si="19"/>
        <v>0</v>
      </c>
      <c r="AB30" s="67">
        <f t="shared" si="19"/>
        <v>0</v>
      </c>
      <c r="AC30" s="67">
        <f t="shared" si="19"/>
        <v>0</v>
      </c>
      <c r="AD30" s="67">
        <f t="shared" si="19"/>
        <v>0</v>
      </c>
      <c r="AE30" s="67">
        <f t="shared" si="19"/>
        <v>0</v>
      </c>
      <c r="AF30" s="67">
        <f t="shared" si="19"/>
        <v>0</v>
      </c>
      <c r="AG30" s="67">
        <f>AG32</f>
        <v>0</v>
      </c>
      <c r="AH30" s="75"/>
      <c r="AI30" s="29"/>
    </row>
    <row r="31" spans="1:35" s="10" customFormat="1" ht="25.5" customHeight="1" x14ac:dyDescent="0.25">
      <c r="A31" s="419"/>
      <c r="B31" s="401" t="s">
        <v>54</v>
      </c>
      <c r="C31" s="69" t="s">
        <v>20</v>
      </c>
      <c r="D31" s="71">
        <f t="shared" ref="D31:AF31" si="20">SUM(D32:D32)</f>
        <v>944.5</v>
      </c>
      <c r="E31" s="71">
        <f t="shared" si="20"/>
        <v>0</v>
      </c>
      <c r="F31" s="71">
        <f t="shared" si="20"/>
        <v>0</v>
      </c>
      <c r="G31" s="71">
        <f t="shared" si="20"/>
        <v>0</v>
      </c>
      <c r="H31" s="71">
        <f>IFERROR(G31/D31*100,0)</f>
        <v>0</v>
      </c>
      <c r="I31" s="71">
        <f>IFERROR(G31/E31*100,0)</f>
        <v>0</v>
      </c>
      <c r="J31" s="71">
        <f t="shared" si="20"/>
        <v>0</v>
      </c>
      <c r="K31" s="71">
        <f t="shared" si="20"/>
        <v>0</v>
      </c>
      <c r="L31" s="71">
        <f t="shared" si="20"/>
        <v>0</v>
      </c>
      <c r="M31" s="71">
        <f t="shared" si="20"/>
        <v>0</v>
      </c>
      <c r="N31" s="71">
        <f t="shared" si="20"/>
        <v>0</v>
      </c>
      <c r="O31" s="71">
        <f t="shared" si="20"/>
        <v>0</v>
      </c>
      <c r="P31" s="71">
        <f t="shared" si="20"/>
        <v>0</v>
      </c>
      <c r="Q31" s="71">
        <f t="shared" si="20"/>
        <v>0</v>
      </c>
      <c r="R31" s="71">
        <f t="shared" si="20"/>
        <v>0</v>
      </c>
      <c r="S31" s="71">
        <f t="shared" si="20"/>
        <v>0</v>
      </c>
      <c r="T31" s="71">
        <f t="shared" si="20"/>
        <v>0</v>
      </c>
      <c r="U31" s="71">
        <f t="shared" si="20"/>
        <v>0</v>
      </c>
      <c r="V31" s="71">
        <f t="shared" si="20"/>
        <v>944.5</v>
      </c>
      <c r="W31" s="71">
        <f t="shared" si="20"/>
        <v>0</v>
      </c>
      <c r="X31" s="71">
        <f t="shared" si="20"/>
        <v>0</v>
      </c>
      <c r="Y31" s="71">
        <f t="shared" si="20"/>
        <v>0</v>
      </c>
      <c r="Z31" s="71">
        <f t="shared" si="20"/>
        <v>0</v>
      </c>
      <c r="AA31" s="71">
        <f t="shared" si="20"/>
        <v>0</v>
      </c>
      <c r="AB31" s="71">
        <f t="shared" si="20"/>
        <v>0</v>
      </c>
      <c r="AC31" s="71">
        <f t="shared" si="20"/>
        <v>0</v>
      </c>
      <c r="AD31" s="71">
        <f t="shared" si="20"/>
        <v>0</v>
      </c>
      <c r="AE31" s="71">
        <f t="shared" si="20"/>
        <v>0</v>
      </c>
      <c r="AF31" s="71">
        <f t="shared" si="20"/>
        <v>0</v>
      </c>
      <c r="AG31" s="71">
        <f>SUM(AG32:AG32)</f>
        <v>0</v>
      </c>
      <c r="AH31" s="72"/>
    </row>
    <row r="32" spans="1:35" s="10" customFormat="1" ht="63.75" customHeight="1" x14ac:dyDescent="0.25">
      <c r="A32" s="420"/>
      <c r="B32" s="425"/>
      <c r="C32" s="73" t="s">
        <v>21</v>
      </c>
      <c r="D32" s="74">
        <f>SUM(J32,L32,N32,P32,R32,T32,V32,X32,Z32,AB32,AD32,AF32)</f>
        <v>944.5</v>
      </c>
      <c r="E32" s="74">
        <f>J32</f>
        <v>0</v>
      </c>
      <c r="F32" s="74">
        <f>G32</f>
        <v>0</v>
      </c>
      <c r="G32" s="74">
        <f>SUM(K32,M32,O32,Q32,S32,U32,W32,Y32,AA32,AC32,AE32,AG32)</f>
        <v>0</v>
      </c>
      <c r="H32" s="74">
        <f>IFERROR(G32/D32*100,0)</f>
        <v>0</v>
      </c>
      <c r="I32" s="74">
        <f>IFERROR(G32/E32*100,0)</f>
        <v>0</v>
      </c>
      <c r="J32" s="67">
        <v>0</v>
      </c>
      <c r="K32" s="67">
        <v>0</v>
      </c>
      <c r="L32" s="67">
        <v>0</v>
      </c>
      <c r="M32" s="67">
        <v>0</v>
      </c>
      <c r="N32" s="67">
        <v>0</v>
      </c>
      <c r="O32" s="67">
        <v>0</v>
      </c>
      <c r="P32" s="67">
        <v>0</v>
      </c>
      <c r="Q32" s="67">
        <v>0</v>
      </c>
      <c r="R32" s="67">
        <v>0</v>
      </c>
      <c r="S32" s="67">
        <v>0</v>
      </c>
      <c r="T32" s="67">
        <v>0</v>
      </c>
      <c r="U32" s="67">
        <v>0</v>
      </c>
      <c r="V32" s="67">
        <v>944.5</v>
      </c>
      <c r="W32" s="67">
        <v>0</v>
      </c>
      <c r="X32" s="67">
        <v>0</v>
      </c>
      <c r="Y32" s="67">
        <v>0</v>
      </c>
      <c r="Z32" s="67">
        <v>0</v>
      </c>
      <c r="AA32" s="67">
        <v>0</v>
      </c>
      <c r="AB32" s="67">
        <v>0</v>
      </c>
      <c r="AC32" s="67">
        <v>0</v>
      </c>
      <c r="AD32" s="67">
        <v>0</v>
      </c>
      <c r="AE32" s="67">
        <v>0</v>
      </c>
      <c r="AF32" s="67">
        <v>0</v>
      </c>
      <c r="AG32" s="67">
        <v>0</v>
      </c>
      <c r="AH32" s="75"/>
    </row>
  </sheetData>
  <customSheetViews>
    <customSheetView guid="{60A1F930-4BEC-460A-8E14-01E47F6DD055}" scale="70">
      <pane xSplit="6" ySplit="7" topLeftCell="G8" activePane="bottomRight" state="frozen"/>
      <selection pane="bottomRight" activeCell="H42" sqref="H42"/>
      <pageMargins left="0.7" right="0.7" top="0.75" bottom="0.75" header="0.3" footer="0.3"/>
      <pageSetup paperSize="9" orientation="portrait" r:id="rId1"/>
    </customSheetView>
    <customSheetView guid="{BBF6B43F-E0FC-43DF-B91C-674F6AB4B556}" scale="70">
      <pane xSplit="6" ySplit="7" topLeftCell="G8" activePane="bottomRight" state="frozen"/>
      <selection pane="bottomRight" activeCell="H42" sqref="H42"/>
      <pageMargins left="0.7" right="0.7" top="0.75" bottom="0.75" header="0.3" footer="0.3"/>
      <pageSetup paperSize="9" orientation="portrait" r:id="rId2"/>
    </customSheetView>
    <customSheetView guid="{30B635D9-57DB-47D5-8A0F-4B30DD769960}" scale="70">
      <pane xSplit="6" ySplit="7" topLeftCell="G8" activePane="bottomRight" state="frozen"/>
      <selection pane="bottomRight" activeCell="H42" sqref="H42"/>
      <pageMargins left="0.7" right="0.7" top="0.75" bottom="0.75" header="0.3" footer="0.3"/>
      <pageSetup paperSize="9" orientation="portrait" r:id="rId3"/>
    </customSheetView>
    <customSheetView guid="{DAEDC989-02E7-4319-8354-59410ACF3F1F}" scale="70">
      <pane xSplit="6" ySplit="7" topLeftCell="G8" activePane="bottomRight" state="frozen"/>
      <selection pane="bottomRight" activeCell="H42" sqref="H42"/>
      <pageMargins left="0.7" right="0.7" top="0.75" bottom="0.75" header="0.3" footer="0.3"/>
      <pageSetup paperSize="9" orientation="portrait" r:id="rId4"/>
    </customSheetView>
    <customSheetView guid="{21E1D423-7B38-4272-8354-09B4DB62C9EB}" scale="70">
      <pane xSplit="6" ySplit="7" topLeftCell="G8" activePane="bottomRight" state="frozen"/>
      <selection pane="bottomRight" activeCell="H42" sqref="H42"/>
      <pageMargins left="0.7" right="0.7" top="0.75" bottom="0.75" header="0.3" footer="0.3"/>
      <pageSetup paperSize="9" orientation="portrait" r:id="rId5"/>
    </customSheetView>
    <customSheetView guid="{EA46B61D-849C-4795-A4FF-F8F1740022EB}" scale="70">
      <pane xSplit="6" ySplit="7" topLeftCell="G8" activePane="bottomRight" state="frozen"/>
      <selection pane="bottomRight" activeCell="H42" sqref="H42"/>
      <pageMargins left="0.7" right="0.7" top="0.75" bottom="0.75" header="0.3" footer="0.3"/>
      <pageSetup paperSize="9" orientation="portrait" r:id="rId6"/>
    </customSheetView>
    <customSheetView guid="{A0E2FBF6-E560-4343-8BE6-217DC798135B}" scale="70">
      <pane xSplit="6" ySplit="7" topLeftCell="G8" activePane="bottomRight" state="frozen"/>
      <selection pane="bottomRight" activeCell="H42" sqref="H42"/>
      <pageMargins left="0.7" right="0.7" top="0.75" bottom="0.75" header="0.3" footer="0.3"/>
      <pageSetup paperSize="9" orientation="portrait" r:id="rId7"/>
    </customSheetView>
    <customSheetView guid="{20A05A62-CBE8-4538-BBC3-2AD9D3B8FAC0}" scale="70">
      <pane xSplit="6" ySplit="7" topLeftCell="G8" activePane="bottomRight" state="frozen"/>
      <selection pane="bottomRight" activeCell="H42" sqref="H42"/>
      <pageMargins left="0.7" right="0.7" top="0.75" bottom="0.75" header="0.3" footer="0.3"/>
      <pageSetup paperSize="9" orientation="portrait" r:id="rId8"/>
    </customSheetView>
    <customSheetView guid="{A4AF2100-C59D-4F60-9EAB-56D9103463F7}" scale="70">
      <pane xSplit="6" ySplit="7" topLeftCell="G8" activePane="bottomRight" state="frozen"/>
      <selection pane="bottomRight" activeCell="H42" sqref="H42"/>
      <pageMargins left="0.7" right="0.7" top="0.75" bottom="0.75" header="0.3" footer="0.3"/>
      <pageSetup paperSize="9" orientation="portrait" r:id="rId9"/>
    </customSheetView>
    <customSheetView guid="{AB9978E4-895D-4050-8F07-2484E22632D1}" scale="70">
      <pane xSplit="6" ySplit="7" topLeftCell="G8" activePane="bottomRight" state="frozen"/>
      <selection pane="bottomRight" activeCell="H42" sqref="H42"/>
      <pageMargins left="0.7" right="0.7" top="0.75" bottom="0.75" header="0.3" footer="0.3"/>
      <pageSetup paperSize="9" orientation="portrait" r:id="rId10"/>
    </customSheetView>
    <customSheetView guid="{519948E4-0B24-465F-9D9E-44BE50D1D647}" scale="70">
      <pane xSplit="6" ySplit="7" topLeftCell="G8" activePane="bottomRight" state="frozen"/>
      <selection pane="bottomRight" activeCell="H42" sqref="H42"/>
      <pageMargins left="0.7" right="0.7" top="0.75" bottom="0.75" header="0.3" footer="0.3"/>
      <pageSetup paperSize="9" orientation="portrait" r:id="rId11"/>
    </customSheetView>
    <customSheetView guid="{C7DC638A-7F60-46C9-A1FB-9ADEAE87F332}" scale="70">
      <pane xSplit="6" ySplit="7" topLeftCell="G8" activePane="bottomRight" state="frozen"/>
      <selection pane="bottomRight" activeCell="H42" sqref="H42"/>
      <pageMargins left="0.7" right="0.7" top="0.75" bottom="0.75" header="0.3" footer="0.3"/>
      <pageSetup paperSize="9" orientation="portrait" r:id="rId12"/>
    </customSheetView>
    <customSheetView guid="{2A5A11D4-90C6-4A3E-8165-7D7BD634B22F}" scale="70">
      <pane xSplit="6" ySplit="7" topLeftCell="G8" activePane="bottomRight" state="frozen"/>
      <selection pane="bottomRight" activeCell="H42" sqref="H42"/>
      <pageMargins left="0.7" right="0.7" top="0.75" bottom="0.75" header="0.3" footer="0.3"/>
      <pageSetup paperSize="9" orientation="portrait" r:id="rId13"/>
    </customSheetView>
    <customSheetView guid="{562453CE-35F5-40A3-AD14-6399D1197C99}" scale="70">
      <pane xSplit="6" ySplit="7" topLeftCell="G8" activePane="bottomRight" state="frozen"/>
      <selection pane="bottomRight" activeCell="H42" sqref="H42"/>
      <pageMargins left="0.7" right="0.7" top="0.75" bottom="0.75" header="0.3" footer="0.3"/>
      <pageSetup paperSize="9" orientation="portrait" r:id="rId14"/>
    </customSheetView>
    <customSheetView guid="{B6B60ED6-A6CC-4DA7-A8CA-5E6DB52D5A87}" scale="70">
      <pane xSplit="6" ySplit="7" topLeftCell="G8" activePane="bottomRight" state="frozen"/>
      <selection pane="bottomRight" activeCell="H42" sqref="H42"/>
      <pageMargins left="0.7" right="0.7" top="0.75" bottom="0.75" header="0.3" footer="0.3"/>
      <pageSetup paperSize="9" orientation="portrait" r:id="rId15"/>
    </customSheetView>
    <customSheetView guid="{5DF2C78B-5EE4-439D-8D72-8D3A913B65F9}" scale="70">
      <pane xSplit="6" ySplit="7" topLeftCell="G8" activePane="bottomRight" state="frozen"/>
      <selection pane="bottomRight" activeCell="H42" sqref="H42"/>
      <pageMargins left="0.7" right="0.7" top="0.75" bottom="0.75" header="0.3" footer="0.3"/>
      <pageSetup paperSize="9" orientation="portrait" r:id="rId16"/>
    </customSheetView>
    <customSheetView guid="{7C5A2A36-3D69-43D9-9018-A52C27EC78F9}" scale="70">
      <pane xSplit="6" ySplit="7" topLeftCell="G8" activePane="bottomRight" state="frozen"/>
      <selection pane="bottomRight" activeCell="H42" sqref="H42"/>
      <pageMargins left="0.7" right="0.7" top="0.75" bottom="0.75" header="0.3" footer="0.3"/>
      <pageSetup paperSize="9" orientation="portrait" r:id="rId17"/>
    </customSheetView>
    <customSheetView guid="{C282AA4E-1BB5-4296-9AC6-844C0F88E5FC}" scale="70">
      <pane xSplit="6" ySplit="7" topLeftCell="G8" activePane="bottomRight" state="frozen"/>
      <selection pane="bottomRight" activeCell="H42" sqref="H42"/>
      <pageMargins left="0.7" right="0.7" top="0.75" bottom="0.75" header="0.3" footer="0.3"/>
      <pageSetup paperSize="9" orientation="portrait" r:id="rId18"/>
    </customSheetView>
    <customSheetView guid="{996EC2F0-F6EC-4E63-A83E-34865157BD8D}" scale="70">
      <pane xSplit="6" ySplit="7" topLeftCell="G8" activePane="bottomRight" state="frozen"/>
      <selection pane="bottomRight" activeCell="H42" sqref="H42"/>
      <pageMargins left="0.7" right="0.7" top="0.75" bottom="0.75" header="0.3" footer="0.3"/>
      <pageSetup paperSize="9" orientation="portrait" r:id="rId19"/>
    </customSheetView>
    <customSheetView guid="{2940A182-D1A7-43C5-8D6E-965BED4371B0}" scale="70">
      <pane xSplit="6" ySplit="7" topLeftCell="G8" activePane="bottomRight" state="frozen"/>
      <selection pane="bottomRight" activeCell="H42" sqref="H42"/>
      <pageMargins left="0.7" right="0.7" top="0.75" bottom="0.75" header="0.3" footer="0.3"/>
      <pageSetup paperSize="9" orientation="portrait" r:id="rId20"/>
    </customSheetView>
    <customSheetView guid="{AFADB96A-0516-43C1-9F1B-0604F3CAC04A}" scale="70">
      <pane xSplit="6" ySplit="7" topLeftCell="G8" activePane="bottomRight" state="frozen"/>
      <selection pane="bottomRight" activeCell="H42" sqref="H42"/>
      <pageMargins left="0.7" right="0.7" top="0.75" bottom="0.75" header="0.3" footer="0.3"/>
      <pageSetup paperSize="9" orientation="portrait" r:id="rId21"/>
    </customSheetView>
    <customSheetView guid="{133BB3F8-8DD4-4AEF-8CD6-A5FB14681329}" scale="70">
      <pane xSplit="6" ySplit="7" topLeftCell="G8" activePane="bottomRight" state="frozen"/>
      <selection pane="bottomRight" activeCell="C9" sqref="C9"/>
      <pageMargins left="0.7" right="0.7" top="0.75" bottom="0.75" header="0.3" footer="0.3"/>
      <pageSetup paperSize="9" orientation="portrait" r:id="rId22"/>
    </customSheetView>
  </customSheetViews>
  <mergeCells count="48">
    <mergeCell ref="R4:S5"/>
    <mergeCell ref="T4:U5"/>
    <mergeCell ref="C2:S2"/>
    <mergeCell ref="C3:S3"/>
    <mergeCell ref="A4:A6"/>
    <mergeCell ref="B4:B6"/>
    <mergeCell ref="C4:C6"/>
    <mergeCell ref="D4:D5"/>
    <mergeCell ref="E4:E5"/>
    <mergeCell ref="F4:F5"/>
    <mergeCell ref="G4:G5"/>
    <mergeCell ref="H4:I5"/>
    <mergeCell ref="AH4:AH6"/>
    <mergeCell ref="A8:A9"/>
    <mergeCell ref="B8:B9"/>
    <mergeCell ref="B10:AG10"/>
    <mergeCell ref="A11:A12"/>
    <mergeCell ref="B11:B12"/>
    <mergeCell ref="V4:W5"/>
    <mergeCell ref="X4:Y5"/>
    <mergeCell ref="Z4:AA5"/>
    <mergeCell ref="AB4:AC5"/>
    <mergeCell ref="AD4:AE5"/>
    <mergeCell ref="AF4:AG5"/>
    <mergeCell ref="J4:K5"/>
    <mergeCell ref="L4:M5"/>
    <mergeCell ref="N4:O5"/>
    <mergeCell ref="P4:Q5"/>
    <mergeCell ref="A13:A14"/>
    <mergeCell ref="B13:B14"/>
    <mergeCell ref="A15:A16"/>
    <mergeCell ref="B15:B16"/>
    <mergeCell ref="A17:A18"/>
    <mergeCell ref="B17:B18"/>
    <mergeCell ref="A31:A32"/>
    <mergeCell ref="B31:B32"/>
    <mergeCell ref="B19:AG19"/>
    <mergeCell ref="A20:A21"/>
    <mergeCell ref="B20:B21"/>
    <mergeCell ref="A22:A23"/>
    <mergeCell ref="B22:B23"/>
    <mergeCell ref="A24:A25"/>
    <mergeCell ref="B24:B25"/>
    <mergeCell ref="A26:A27"/>
    <mergeCell ref="B26:B27"/>
    <mergeCell ref="B28:AG28"/>
    <mergeCell ref="A29:A30"/>
    <mergeCell ref="B29:B30"/>
  </mergeCells>
  <pageMargins left="0.7" right="0.7" top="0.75" bottom="0.75" header="0.3" footer="0.3"/>
  <pageSetup paperSize="9" orientation="portrait" r:id="rId2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25"/>
  <sheetViews>
    <sheetView zoomScale="70" zoomScaleNormal="70" workbookViewId="0">
      <pane xSplit="6" ySplit="7" topLeftCell="G8" activePane="bottomRight" state="frozen"/>
      <selection pane="topRight" activeCell="G1" sqref="G1"/>
      <selection pane="bottomLeft" activeCell="A8" sqref="A8"/>
      <selection pane="bottomRight" activeCell="K14" sqref="A2:AH24"/>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7.140625" style="8" customWidth="1"/>
    <col min="7" max="7" width="17.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ht="23.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6"/>
      <c r="AE1" s="6"/>
      <c r="AF1" s="6"/>
      <c r="AG1" s="3"/>
      <c r="AH1" s="7"/>
    </row>
    <row r="2" spans="1:35" ht="15.75" x14ac:dyDescent="0.25">
      <c r="A2" s="92"/>
      <c r="B2" s="92"/>
      <c r="C2" s="363"/>
      <c r="D2" s="363"/>
      <c r="E2" s="363"/>
      <c r="F2" s="363"/>
      <c r="G2" s="363"/>
      <c r="H2" s="363"/>
      <c r="I2" s="363"/>
      <c r="J2" s="363"/>
      <c r="K2" s="363"/>
      <c r="L2" s="363"/>
      <c r="M2" s="363"/>
      <c r="N2" s="363"/>
      <c r="O2" s="363"/>
      <c r="P2" s="363"/>
      <c r="Q2" s="363"/>
      <c r="R2" s="363"/>
      <c r="S2" s="363"/>
      <c r="T2" s="93"/>
      <c r="U2" s="93"/>
      <c r="V2" s="93"/>
      <c r="W2" s="93"/>
      <c r="X2" s="93"/>
      <c r="Y2" s="93"/>
      <c r="Z2" s="93"/>
      <c r="AA2" s="93"/>
      <c r="AB2" s="93"/>
      <c r="AC2" s="93"/>
      <c r="AD2" s="93"/>
      <c r="AE2" s="93"/>
      <c r="AF2" s="93"/>
      <c r="AG2" s="93"/>
      <c r="AH2" s="93"/>
    </row>
    <row r="3" spans="1:35" ht="36.75" customHeight="1" x14ac:dyDescent="0.25">
      <c r="A3" s="92"/>
      <c r="B3" s="92"/>
      <c r="C3" s="364"/>
      <c r="D3" s="364"/>
      <c r="E3" s="364"/>
      <c r="F3" s="364"/>
      <c r="G3" s="364"/>
      <c r="H3" s="364"/>
      <c r="I3" s="364"/>
      <c r="J3" s="364"/>
      <c r="K3" s="364"/>
      <c r="L3" s="364"/>
      <c r="M3" s="364"/>
      <c r="N3" s="364"/>
      <c r="O3" s="364"/>
      <c r="P3" s="364"/>
      <c r="Q3" s="364"/>
      <c r="R3" s="364"/>
      <c r="S3" s="364"/>
      <c r="T3" s="94"/>
      <c r="U3" s="94"/>
      <c r="V3" s="94"/>
      <c r="W3" s="94"/>
      <c r="X3" s="94"/>
      <c r="Y3" s="94"/>
      <c r="Z3" s="94"/>
      <c r="AA3" s="94"/>
      <c r="AB3" s="94"/>
      <c r="AC3" s="94"/>
      <c r="AD3" s="95"/>
      <c r="AE3" s="95"/>
      <c r="AF3" s="95"/>
      <c r="AG3" s="37"/>
      <c r="AH3" s="95"/>
    </row>
    <row r="4" spans="1:35" s="10" customFormat="1" ht="15" customHeight="1" x14ac:dyDescent="0.25">
      <c r="A4" s="365"/>
      <c r="B4" s="368"/>
      <c r="C4" s="368"/>
      <c r="D4" s="376"/>
      <c r="E4" s="376"/>
      <c r="F4" s="376"/>
      <c r="G4" s="376"/>
      <c r="H4" s="359"/>
      <c r="I4" s="360"/>
      <c r="J4" s="359"/>
      <c r="K4" s="360"/>
      <c r="L4" s="359"/>
      <c r="M4" s="360"/>
      <c r="N4" s="359"/>
      <c r="O4" s="360"/>
      <c r="P4" s="359"/>
      <c r="Q4" s="360"/>
      <c r="R4" s="359"/>
      <c r="S4" s="360"/>
      <c r="T4" s="359"/>
      <c r="U4" s="360"/>
      <c r="V4" s="359"/>
      <c r="W4" s="360"/>
      <c r="X4" s="359"/>
      <c r="Y4" s="360"/>
      <c r="Z4" s="359"/>
      <c r="AA4" s="360"/>
      <c r="AB4" s="359"/>
      <c r="AC4" s="360"/>
      <c r="AD4" s="359"/>
      <c r="AE4" s="360"/>
      <c r="AF4" s="359"/>
      <c r="AG4" s="360"/>
      <c r="AH4" s="378"/>
    </row>
    <row r="5" spans="1:35" s="10" customFormat="1" ht="39" customHeight="1" x14ac:dyDescent="0.25">
      <c r="A5" s="366"/>
      <c r="B5" s="369"/>
      <c r="C5" s="369"/>
      <c r="D5" s="377"/>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10" customFormat="1" ht="64.5" customHeight="1" x14ac:dyDescent="0.25">
      <c r="A6" s="367"/>
      <c r="B6" s="370"/>
      <c r="C6" s="370"/>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5" s="10" customFormat="1" ht="15.75" x14ac:dyDescent="0.2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row>
    <row r="8" spans="1:35" s="21" customFormat="1" ht="31.5" customHeight="1" x14ac:dyDescent="0.25">
      <c r="A8" s="430"/>
      <c r="B8" s="378"/>
      <c r="C8" s="57"/>
      <c r="D8" s="58"/>
      <c r="E8" s="58"/>
      <c r="F8" s="58"/>
      <c r="G8" s="58"/>
      <c r="H8" s="58"/>
      <c r="I8" s="58"/>
      <c r="J8" s="59"/>
      <c r="K8" s="59"/>
      <c r="L8" s="59"/>
      <c r="M8" s="59"/>
      <c r="N8" s="59"/>
      <c r="O8" s="59"/>
      <c r="P8" s="59"/>
      <c r="Q8" s="59"/>
      <c r="R8" s="59"/>
      <c r="S8" s="59"/>
      <c r="T8" s="59"/>
      <c r="U8" s="59"/>
      <c r="V8" s="59"/>
      <c r="W8" s="59"/>
      <c r="X8" s="59"/>
      <c r="Y8" s="59"/>
      <c r="Z8" s="59"/>
      <c r="AA8" s="59"/>
      <c r="AB8" s="59"/>
      <c r="AC8" s="59"/>
      <c r="AD8" s="59"/>
      <c r="AE8" s="59"/>
      <c r="AF8" s="59"/>
      <c r="AG8" s="59"/>
      <c r="AH8" s="60"/>
    </row>
    <row r="9" spans="1:35" s="21" customFormat="1" ht="31.5" customHeight="1" x14ac:dyDescent="0.25">
      <c r="A9" s="431"/>
      <c r="B9" s="379"/>
      <c r="C9" s="61"/>
      <c r="D9" s="62"/>
      <c r="E9" s="62"/>
      <c r="F9" s="62"/>
      <c r="G9" s="62"/>
      <c r="H9" s="62"/>
      <c r="I9" s="62"/>
      <c r="J9" s="59"/>
      <c r="K9" s="59"/>
      <c r="L9" s="59"/>
      <c r="M9" s="59"/>
      <c r="N9" s="59"/>
      <c r="O9" s="59"/>
      <c r="P9" s="59"/>
      <c r="Q9" s="59"/>
      <c r="R9" s="59"/>
      <c r="S9" s="59"/>
      <c r="T9" s="59"/>
      <c r="U9" s="59"/>
      <c r="V9" s="59"/>
      <c r="W9" s="59"/>
      <c r="X9" s="59"/>
      <c r="Y9" s="59"/>
      <c r="Z9" s="59"/>
      <c r="AA9" s="59"/>
      <c r="AB9" s="59"/>
      <c r="AC9" s="59"/>
      <c r="AD9" s="59"/>
      <c r="AE9" s="59"/>
      <c r="AF9" s="59"/>
      <c r="AG9" s="59"/>
      <c r="AH9" s="60"/>
    </row>
    <row r="10" spans="1:35" s="21" customFormat="1" ht="31.5" customHeight="1" x14ac:dyDescent="0.25">
      <c r="A10" s="431"/>
      <c r="B10" s="379"/>
      <c r="C10" s="61"/>
      <c r="D10" s="62"/>
      <c r="E10" s="62"/>
      <c r="F10" s="62"/>
      <c r="G10" s="62"/>
      <c r="H10" s="62"/>
      <c r="I10" s="62"/>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60"/>
    </row>
    <row r="11" spans="1:35" s="22" customFormat="1" ht="38.25" customHeight="1" x14ac:dyDescent="0.25">
      <c r="A11" s="431"/>
      <c r="B11" s="379"/>
      <c r="C11" s="61"/>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4"/>
    </row>
    <row r="12" spans="1:35" s="26" customFormat="1" ht="18.75" customHeight="1" x14ac:dyDescent="0.25">
      <c r="A12" s="132"/>
      <c r="B12" s="443"/>
      <c r="C12" s="444"/>
      <c r="D12" s="444"/>
      <c r="E12" s="444"/>
      <c r="F12" s="444"/>
      <c r="G12" s="444"/>
      <c r="H12" s="444"/>
      <c r="I12" s="444"/>
      <c r="J12" s="444"/>
      <c r="K12" s="444"/>
      <c r="L12" s="444"/>
      <c r="M12" s="444"/>
      <c r="N12" s="444"/>
      <c r="O12" s="444"/>
      <c r="P12" s="444"/>
      <c r="Q12" s="444"/>
      <c r="R12" s="444"/>
      <c r="S12" s="444"/>
      <c r="T12" s="444"/>
      <c r="U12" s="444"/>
      <c r="V12" s="444"/>
      <c r="W12" s="444"/>
      <c r="X12" s="444"/>
      <c r="Y12" s="444"/>
      <c r="Z12" s="444"/>
      <c r="AA12" s="444"/>
      <c r="AB12" s="444"/>
      <c r="AC12" s="444"/>
      <c r="AD12" s="444"/>
      <c r="AE12" s="444"/>
      <c r="AF12" s="444"/>
      <c r="AG12" s="445"/>
      <c r="AH12" s="75"/>
    </row>
    <row r="13" spans="1:35" s="21" customFormat="1" ht="88.5" customHeight="1" x14ac:dyDescent="0.25">
      <c r="A13" s="430"/>
      <c r="B13" s="378"/>
      <c r="C13" s="57"/>
      <c r="D13" s="58"/>
      <c r="E13" s="58"/>
      <c r="F13" s="58"/>
      <c r="G13" s="58"/>
      <c r="H13" s="58"/>
      <c r="I13" s="58"/>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60"/>
      <c r="AI13" s="23"/>
    </row>
    <row r="14" spans="1:35" s="21" customFormat="1" ht="105.75" customHeight="1" x14ac:dyDescent="0.25">
      <c r="A14" s="432"/>
      <c r="B14" s="380"/>
      <c r="C14" s="318"/>
      <c r="D14" s="62"/>
      <c r="E14" s="62"/>
      <c r="F14" s="62"/>
      <c r="G14" s="62"/>
      <c r="H14" s="62"/>
      <c r="I14" s="62"/>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0"/>
      <c r="AI14" s="23"/>
    </row>
    <row r="15" spans="1:35" s="26" customFormat="1" ht="18.75" customHeight="1" x14ac:dyDescent="0.25">
      <c r="A15" s="132"/>
      <c r="B15" s="443"/>
      <c r="C15" s="444"/>
      <c r="D15" s="444"/>
      <c r="E15" s="444"/>
      <c r="F15" s="444"/>
      <c r="G15" s="444"/>
      <c r="H15" s="444"/>
      <c r="I15" s="444"/>
      <c r="J15" s="444"/>
      <c r="K15" s="444"/>
      <c r="L15" s="444"/>
      <c r="M15" s="444"/>
      <c r="N15" s="444"/>
      <c r="O15" s="444"/>
      <c r="P15" s="444"/>
      <c r="Q15" s="444"/>
      <c r="R15" s="444"/>
      <c r="S15" s="444"/>
      <c r="T15" s="444"/>
      <c r="U15" s="444"/>
      <c r="V15" s="444"/>
      <c r="W15" s="444"/>
      <c r="X15" s="444"/>
      <c r="Y15" s="444"/>
      <c r="Z15" s="444"/>
      <c r="AA15" s="444"/>
      <c r="AB15" s="444"/>
      <c r="AC15" s="444"/>
      <c r="AD15" s="444"/>
      <c r="AE15" s="444"/>
      <c r="AF15" s="444"/>
      <c r="AG15" s="445"/>
      <c r="AH15" s="75"/>
    </row>
    <row r="16" spans="1:35" s="21" customFormat="1" ht="82.5" customHeight="1" x14ac:dyDescent="0.25">
      <c r="A16" s="430"/>
      <c r="B16" s="378"/>
      <c r="C16" s="57"/>
      <c r="D16" s="58"/>
      <c r="E16" s="58"/>
      <c r="F16" s="58"/>
      <c r="G16" s="58"/>
      <c r="H16" s="58"/>
      <c r="I16" s="58"/>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48"/>
      <c r="AI16" s="20"/>
    </row>
    <row r="17" spans="1:35" s="22" customFormat="1" ht="73.5" customHeight="1" x14ac:dyDescent="0.25">
      <c r="A17" s="432"/>
      <c r="B17" s="380"/>
      <c r="C17" s="318"/>
      <c r="D17" s="62"/>
      <c r="E17" s="62"/>
      <c r="F17" s="62"/>
      <c r="G17" s="62"/>
      <c r="H17" s="302"/>
      <c r="I17" s="302"/>
      <c r="J17" s="303"/>
      <c r="K17" s="303"/>
      <c r="L17" s="303"/>
      <c r="M17" s="303"/>
      <c r="N17" s="303"/>
      <c r="O17" s="303"/>
      <c r="P17" s="303"/>
      <c r="Q17" s="303"/>
      <c r="R17" s="303"/>
      <c r="S17" s="303"/>
      <c r="T17" s="303"/>
      <c r="U17" s="303"/>
      <c r="V17" s="303"/>
      <c r="W17" s="303"/>
      <c r="X17" s="303"/>
      <c r="Y17" s="303"/>
      <c r="Z17" s="303"/>
      <c r="AA17" s="303"/>
      <c r="AB17" s="303"/>
      <c r="AC17" s="303"/>
      <c r="AD17" s="303"/>
      <c r="AE17" s="303"/>
      <c r="AF17" s="303"/>
      <c r="AG17" s="303"/>
      <c r="AH17" s="46"/>
      <c r="AI17" s="20"/>
    </row>
    <row r="18" spans="1:35" s="21" customFormat="1" ht="82.5" customHeight="1" x14ac:dyDescent="0.25">
      <c r="A18" s="430"/>
      <c r="B18" s="378"/>
      <c r="C18" s="57"/>
      <c r="D18" s="59"/>
      <c r="E18" s="59"/>
      <c r="F18" s="59"/>
      <c r="G18" s="59"/>
      <c r="H18" s="59"/>
      <c r="I18" s="59"/>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59"/>
      <c r="AH18" s="60"/>
      <c r="AI18" s="20"/>
    </row>
    <row r="19" spans="1:35" s="21" customFormat="1" ht="45.75" customHeight="1" x14ac:dyDescent="0.25">
      <c r="A19" s="431"/>
      <c r="B19" s="379"/>
      <c r="C19" s="318"/>
      <c r="D19" s="62"/>
      <c r="E19" s="62"/>
      <c r="F19" s="62"/>
      <c r="G19" s="62"/>
      <c r="H19" s="62"/>
      <c r="I19" s="62"/>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3"/>
      <c r="AG19" s="63"/>
      <c r="AH19" s="60"/>
      <c r="AI19" s="20"/>
    </row>
    <row r="20" spans="1:35" s="21" customFormat="1" ht="52.5" customHeight="1" x14ac:dyDescent="0.25">
      <c r="A20" s="431"/>
      <c r="B20" s="379"/>
      <c r="C20" s="318"/>
      <c r="D20" s="62"/>
      <c r="E20" s="62"/>
      <c r="F20" s="62"/>
      <c r="G20" s="62"/>
      <c r="H20" s="62"/>
      <c r="I20" s="62"/>
      <c r="J20" s="303"/>
      <c r="K20" s="303"/>
      <c r="L20" s="303"/>
      <c r="M20" s="303"/>
      <c r="N20" s="303"/>
      <c r="O20" s="303"/>
      <c r="P20" s="303"/>
      <c r="Q20" s="303"/>
      <c r="R20" s="303"/>
      <c r="S20" s="303"/>
      <c r="T20" s="303"/>
      <c r="U20" s="303"/>
      <c r="V20" s="303"/>
      <c r="W20" s="303"/>
      <c r="X20" s="303"/>
      <c r="Y20" s="303"/>
      <c r="Z20" s="303"/>
      <c r="AA20" s="303"/>
      <c r="AB20" s="303"/>
      <c r="AC20" s="303"/>
      <c r="AD20" s="303"/>
      <c r="AE20" s="303"/>
      <c r="AF20" s="303"/>
      <c r="AG20" s="63"/>
      <c r="AH20" s="60"/>
      <c r="AI20" s="20"/>
    </row>
    <row r="21" spans="1:35" s="22" customFormat="1" ht="53.25" customHeight="1" x14ac:dyDescent="0.25">
      <c r="A21" s="432"/>
      <c r="B21" s="380"/>
      <c r="C21" s="318"/>
      <c r="D21" s="62"/>
      <c r="E21" s="62"/>
      <c r="F21" s="62"/>
      <c r="G21" s="62"/>
      <c r="H21" s="62"/>
      <c r="I21" s="62"/>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4"/>
      <c r="AI21" s="20"/>
    </row>
    <row r="22" spans="1:35" s="26" customFormat="1" ht="18.75" customHeight="1" x14ac:dyDescent="0.25">
      <c r="A22" s="132"/>
      <c r="B22" s="443"/>
      <c r="C22" s="444"/>
      <c r="D22" s="444"/>
      <c r="E22" s="444"/>
      <c r="F22" s="444"/>
      <c r="G22" s="444"/>
      <c r="H22" s="444"/>
      <c r="I22" s="444"/>
      <c r="J22" s="444"/>
      <c r="K22" s="444"/>
      <c r="L22" s="444"/>
      <c r="M22" s="444"/>
      <c r="N22" s="444"/>
      <c r="O22" s="444"/>
      <c r="P22" s="444"/>
      <c r="Q22" s="444"/>
      <c r="R22" s="444"/>
      <c r="S22" s="444"/>
      <c r="T22" s="444"/>
      <c r="U22" s="444"/>
      <c r="V22" s="444"/>
      <c r="W22" s="444"/>
      <c r="X22" s="444"/>
      <c r="Y22" s="444"/>
      <c r="Z22" s="444"/>
      <c r="AA22" s="444"/>
      <c r="AB22" s="444"/>
      <c r="AC22" s="444"/>
      <c r="AD22" s="444"/>
      <c r="AE22" s="444"/>
      <c r="AF22" s="444"/>
      <c r="AG22" s="445"/>
      <c r="AH22" s="75"/>
    </row>
    <row r="23" spans="1:35" s="131" customFormat="1" ht="112.5" customHeight="1" x14ac:dyDescent="0.25">
      <c r="A23" s="430"/>
      <c r="B23" s="378"/>
      <c r="C23" s="57"/>
      <c r="D23" s="58"/>
      <c r="E23" s="58"/>
      <c r="F23" s="58"/>
      <c r="G23" s="58"/>
      <c r="H23" s="58"/>
      <c r="I23" s="58"/>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60"/>
      <c r="AI23" s="19"/>
    </row>
    <row r="24" spans="1:35" s="18" customFormat="1" ht="115.5" customHeight="1" x14ac:dyDescent="0.25">
      <c r="A24" s="432"/>
      <c r="B24" s="380"/>
      <c r="C24" s="318"/>
      <c r="D24" s="62"/>
      <c r="E24" s="62"/>
      <c r="F24" s="62"/>
      <c r="G24" s="62"/>
      <c r="H24" s="62"/>
      <c r="I24" s="62"/>
      <c r="J24" s="303"/>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64"/>
      <c r="AI24" s="19"/>
    </row>
    <row r="25" spans="1:35" s="10" customFormat="1" x14ac:dyDescent="0.25">
      <c r="C25" s="17"/>
    </row>
  </sheetData>
  <customSheetViews>
    <customSheetView guid="{60A1F930-4BEC-460A-8E14-01E47F6DD055}" scale="70">
      <pane xSplit="6" ySplit="7" topLeftCell="G8" activePane="bottomRight" state="frozen"/>
      <selection pane="bottomRight" activeCell="C14" sqref="C14"/>
      <pageMargins left="0.7" right="0.7" top="0.75" bottom="0.75" header="0.3" footer="0.3"/>
      <pageSetup paperSize="9" orientation="portrait" r:id="rId1"/>
    </customSheetView>
    <customSheetView guid="{BBF6B43F-E0FC-43DF-B91C-674F6AB4B556}" scale="70">
      <pane xSplit="6" ySplit="7" topLeftCell="G8" activePane="bottomRight" state="frozen"/>
      <selection pane="bottomRight" activeCell="C14" sqref="C14"/>
      <pageMargins left="0.7" right="0.7" top="0.75" bottom="0.75" header="0.3" footer="0.3"/>
      <pageSetup paperSize="9" orientation="portrait" r:id="rId2"/>
    </customSheetView>
    <customSheetView guid="{30B635D9-57DB-47D5-8A0F-4B30DD769960}" scale="70">
      <pane xSplit="6" ySplit="7" topLeftCell="G8" activePane="bottomRight" state="frozen"/>
      <selection pane="bottomRight" activeCell="C14" sqref="C14"/>
      <pageMargins left="0.7" right="0.7" top="0.75" bottom="0.75" header="0.3" footer="0.3"/>
      <pageSetup paperSize="9" orientation="portrait" r:id="rId3"/>
    </customSheetView>
    <customSheetView guid="{DAEDC989-02E7-4319-8354-59410ACF3F1F}" scale="70">
      <pane xSplit="6" ySplit="7" topLeftCell="G8" activePane="bottomRight" state="frozen"/>
      <selection pane="bottomRight" activeCell="C14" sqref="C14"/>
      <pageMargins left="0.7" right="0.7" top="0.75" bottom="0.75" header="0.3" footer="0.3"/>
      <pageSetup paperSize="9" orientation="portrait" r:id="rId4"/>
    </customSheetView>
    <customSheetView guid="{21E1D423-7B38-4272-8354-09B4DB62C9EB}" scale="70">
      <pane xSplit="6" ySplit="7" topLeftCell="G8" activePane="bottomRight" state="frozen"/>
      <selection pane="bottomRight" activeCell="C14" sqref="C14"/>
      <pageMargins left="0.7" right="0.7" top="0.75" bottom="0.75" header="0.3" footer="0.3"/>
      <pageSetup paperSize="9" orientation="portrait" r:id="rId5"/>
    </customSheetView>
    <customSheetView guid="{EA46B61D-849C-4795-A4FF-F8F1740022EB}" scale="70">
      <pane xSplit="6" ySplit="7" topLeftCell="G8" activePane="bottomRight" state="frozen"/>
      <selection pane="bottomRight" activeCell="C14" sqref="C14"/>
      <pageMargins left="0.7" right="0.7" top="0.75" bottom="0.75" header="0.3" footer="0.3"/>
      <pageSetup paperSize="9" orientation="portrait" r:id="rId6"/>
    </customSheetView>
    <customSheetView guid="{A0E2FBF6-E560-4343-8BE6-217DC798135B}" scale="70">
      <pane xSplit="6" ySplit="7" topLeftCell="G8" activePane="bottomRight" state="frozen"/>
      <selection pane="bottomRight" activeCell="C14" sqref="C14"/>
      <pageMargins left="0.7" right="0.7" top="0.75" bottom="0.75" header="0.3" footer="0.3"/>
      <pageSetup paperSize="9" orientation="portrait" r:id="rId7"/>
    </customSheetView>
    <customSheetView guid="{20A05A62-CBE8-4538-BBC3-2AD9D3B8FAC0}" scale="70">
      <pane xSplit="6" ySplit="7" topLeftCell="G8" activePane="bottomRight" state="frozen"/>
      <selection pane="bottomRight" activeCell="C14" sqref="C14"/>
      <pageMargins left="0.7" right="0.7" top="0.75" bottom="0.75" header="0.3" footer="0.3"/>
      <pageSetup paperSize="9" orientation="portrait" r:id="rId8"/>
    </customSheetView>
    <customSheetView guid="{A4AF2100-C59D-4F60-9EAB-56D9103463F7}" scale="70">
      <pane xSplit="6" ySplit="7" topLeftCell="G8" activePane="bottomRight" state="frozen"/>
      <selection pane="bottomRight" activeCell="C14" sqref="C14"/>
      <pageMargins left="0.7" right="0.7" top="0.75" bottom="0.75" header="0.3" footer="0.3"/>
      <pageSetup paperSize="9" orientation="portrait" r:id="rId9"/>
    </customSheetView>
    <customSheetView guid="{AB9978E4-895D-4050-8F07-2484E22632D1}" scale="70">
      <pane xSplit="6" ySplit="7" topLeftCell="G8" activePane="bottomRight" state="frozen"/>
      <selection pane="bottomRight" activeCell="C14" sqref="C14"/>
      <pageMargins left="0.7" right="0.7" top="0.75" bottom="0.75" header="0.3" footer="0.3"/>
      <pageSetup paperSize="9" orientation="portrait" r:id="rId10"/>
    </customSheetView>
    <customSheetView guid="{519948E4-0B24-465F-9D9E-44BE50D1D647}" scale="70">
      <pane xSplit="6" ySplit="7" topLeftCell="G8" activePane="bottomRight" state="frozen"/>
      <selection pane="bottomRight" activeCell="C14" sqref="C14"/>
      <pageMargins left="0.7" right="0.7" top="0.75" bottom="0.75" header="0.3" footer="0.3"/>
      <pageSetup paperSize="9" orientation="portrait" r:id="rId11"/>
    </customSheetView>
    <customSheetView guid="{C7DC638A-7F60-46C9-A1FB-9ADEAE87F332}" scale="70">
      <pane xSplit="6" ySplit="7" topLeftCell="G8" activePane="bottomRight" state="frozen"/>
      <selection pane="bottomRight" activeCell="C14" sqref="C14"/>
      <pageMargins left="0.7" right="0.7" top="0.75" bottom="0.75" header="0.3" footer="0.3"/>
      <pageSetup paperSize="9" orientation="portrait" r:id="rId12"/>
    </customSheetView>
    <customSheetView guid="{2A5A11D4-90C6-4A3E-8165-7D7BD634B22F}" scale="70">
      <pane xSplit="6" ySplit="7" topLeftCell="G8" activePane="bottomRight" state="frozen"/>
      <selection pane="bottomRight" activeCell="C14" sqref="C14"/>
      <pageMargins left="0.7" right="0.7" top="0.75" bottom="0.75" header="0.3" footer="0.3"/>
      <pageSetup paperSize="9" orientation="portrait" r:id="rId13"/>
    </customSheetView>
    <customSheetView guid="{562453CE-35F5-40A3-AD14-6399D1197C99}" scale="70">
      <pane xSplit="6" ySplit="7" topLeftCell="G8" activePane="bottomRight" state="frozen"/>
      <selection pane="bottomRight" activeCell="C14" sqref="C14"/>
      <pageMargins left="0.7" right="0.7" top="0.75" bottom="0.75" header="0.3" footer="0.3"/>
      <pageSetup paperSize="9" orientation="portrait" r:id="rId14"/>
    </customSheetView>
    <customSheetView guid="{B6B60ED6-A6CC-4DA7-A8CA-5E6DB52D5A87}" scale="70">
      <pane xSplit="6" ySplit="7" topLeftCell="G8" activePane="bottomRight" state="frozen"/>
      <selection pane="bottomRight" activeCell="C14" sqref="C14"/>
      <pageMargins left="0.7" right="0.7" top="0.75" bottom="0.75" header="0.3" footer="0.3"/>
      <pageSetup paperSize="9" orientation="portrait" r:id="rId15"/>
    </customSheetView>
    <customSheetView guid="{5DF2C78B-5EE4-439D-8D72-8D3A913B65F9}" scale="70">
      <pane xSplit="6" ySplit="7" topLeftCell="Q8" activePane="bottomRight" state="frozen"/>
      <selection pane="bottomRight" activeCell="M28" sqref="M28"/>
      <pageMargins left="0.7" right="0.7" top="0.75" bottom="0.75" header="0.3" footer="0.3"/>
      <pageSetup paperSize="9" orientation="portrait" r:id="rId16"/>
    </customSheetView>
    <customSheetView guid="{7C5A2A36-3D69-43D9-9018-A52C27EC78F9}" scale="70">
      <pane xSplit="6" ySplit="7" topLeftCell="G8" activePane="bottomRight" state="frozen"/>
      <selection pane="bottomRight" activeCell="C14" sqref="C14"/>
      <pageMargins left="0.7" right="0.7" top="0.75" bottom="0.75" header="0.3" footer="0.3"/>
      <pageSetup paperSize="9" orientation="portrait" r:id="rId17"/>
    </customSheetView>
    <customSheetView guid="{C282AA4E-1BB5-4296-9AC6-844C0F88E5FC}" scale="70">
      <pane xSplit="6" ySplit="7" topLeftCell="G8" activePane="bottomRight" state="frozen"/>
      <selection pane="bottomRight" activeCell="C14" sqref="C14"/>
      <pageMargins left="0.7" right="0.7" top="0.75" bottom="0.75" header="0.3" footer="0.3"/>
      <pageSetup paperSize="9" orientation="portrait" r:id="rId18"/>
    </customSheetView>
    <customSheetView guid="{996EC2F0-F6EC-4E63-A83E-34865157BD8D}" scale="70">
      <pane xSplit="6" ySplit="7" topLeftCell="G8" activePane="bottomRight" state="frozen"/>
      <selection pane="bottomRight" activeCell="C14" sqref="C14"/>
      <pageMargins left="0.7" right="0.7" top="0.75" bottom="0.75" header="0.3" footer="0.3"/>
      <pageSetup paperSize="9" orientation="portrait" r:id="rId19"/>
    </customSheetView>
    <customSheetView guid="{2940A182-D1A7-43C5-8D6E-965BED4371B0}" scale="70">
      <pane xSplit="6" ySplit="7" topLeftCell="G8" activePane="bottomRight" state="frozen"/>
      <selection pane="bottomRight" activeCell="C14" sqref="C14"/>
      <pageMargins left="0.7" right="0.7" top="0.75" bottom="0.75" header="0.3" footer="0.3"/>
      <pageSetup paperSize="9" orientation="portrait" r:id="rId20"/>
    </customSheetView>
    <customSheetView guid="{AFADB96A-0516-43C1-9F1B-0604F3CAC04A}" scale="70">
      <pane xSplit="6" ySplit="7" topLeftCell="G8" activePane="bottomRight" state="frozen"/>
      <selection pane="bottomRight" activeCell="C14" sqref="C14"/>
      <pageMargins left="0.7" right="0.7" top="0.75" bottom="0.75" header="0.3" footer="0.3"/>
      <pageSetup paperSize="9" orientation="portrait" r:id="rId21"/>
    </customSheetView>
    <customSheetView guid="{133BB3F8-8DD4-4AEF-8CD6-A5FB14681329}" scale="70" state="hidden">
      <pane xSplit="6" ySplit="7" topLeftCell="G8" activePane="bottomRight" state="frozen"/>
      <selection pane="bottomRight" activeCell="K14" sqref="A2:AH24"/>
      <pageMargins left="0.7" right="0.7" top="0.75" bottom="0.75" header="0.3" footer="0.3"/>
      <pageSetup paperSize="9" orientation="portrait" r:id="rId22"/>
    </customSheetView>
  </customSheetViews>
  <mergeCells count="36">
    <mergeCell ref="C2:S2"/>
    <mergeCell ref="C3:S3"/>
    <mergeCell ref="A4:A6"/>
    <mergeCell ref="B4:B6"/>
    <mergeCell ref="C4:C6"/>
    <mergeCell ref="D4:D5"/>
    <mergeCell ref="E4:E5"/>
    <mergeCell ref="F4:F5"/>
    <mergeCell ref="AH4:AH6"/>
    <mergeCell ref="A8:A11"/>
    <mergeCell ref="B8:B11"/>
    <mergeCell ref="B12:AG12"/>
    <mergeCell ref="AD4:AE5"/>
    <mergeCell ref="AF4:AG5"/>
    <mergeCell ref="R4:S5"/>
    <mergeCell ref="T4:U5"/>
    <mergeCell ref="AB4:AC5"/>
    <mergeCell ref="J4:K5"/>
    <mergeCell ref="L4:M5"/>
    <mergeCell ref="N4:O5"/>
    <mergeCell ref="P4:Q5"/>
    <mergeCell ref="A13:A14"/>
    <mergeCell ref="B13:B14"/>
    <mergeCell ref="V4:W5"/>
    <mergeCell ref="X4:Y5"/>
    <mergeCell ref="Z4:AA5"/>
    <mergeCell ref="G4:G5"/>
    <mergeCell ref="H4:I5"/>
    <mergeCell ref="B15:AG15"/>
    <mergeCell ref="B22:AG22"/>
    <mergeCell ref="A18:A21"/>
    <mergeCell ref="B18:B21"/>
    <mergeCell ref="A23:A24"/>
    <mergeCell ref="B23:B24"/>
    <mergeCell ref="A16:A17"/>
    <mergeCell ref="B16:B17"/>
  </mergeCells>
  <pageMargins left="0.7" right="0.7" top="0.75" bottom="0.75" header="0.3" footer="0.3"/>
  <pageSetup paperSize="9" orientation="portrait" r:id="rId2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I19"/>
  <sheetViews>
    <sheetView zoomScale="80" zoomScaleNormal="85" workbookViewId="0">
      <pane xSplit="6" ySplit="7" topLeftCell="G8" activePane="bottomRight" state="frozen"/>
      <selection pane="topRight" activeCell="G1" sqref="G1"/>
      <selection pane="bottomLeft" activeCell="A8" sqref="A8"/>
      <selection pane="bottomRight" sqref="A1:XFD106"/>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6.5703125" style="8" customWidth="1"/>
    <col min="7" max="7" width="17.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3.5703125" style="8" customWidth="1"/>
    <col min="27" max="27" width="11.5703125" style="8" customWidth="1"/>
    <col min="28" max="28" width="13"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ht="23.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6"/>
      <c r="AE1" s="6"/>
      <c r="AF1" s="6"/>
      <c r="AG1" s="3"/>
      <c r="AH1" s="7"/>
    </row>
    <row r="2" spans="1:35" s="10" customFormat="1" ht="15.75" x14ac:dyDescent="0.25">
      <c r="A2" s="55"/>
      <c r="B2" s="55"/>
      <c r="C2" s="363"/>
      <c r="D2" s="363"/>
      <c r="E2" s="363"/>
      <c r="F2" s="363"/>
      <c r="G2" s="363"/>
      <c r="H2" s="363"/>
      <c r="I2" s="363"/>
      <c r="J2" s="363"/>
      <c r="K2" s="363"/>
      <c r="L2" s="363"/>
      <c r="M2" s="363"/>
      <c r="N2" s="363"/>
      <c r="O2" s="363"/>
      <c r="P2" s="363"/>
      <c r="Q2" s="363"/>
      <c r="R2" s="363"/>
      <c r="S2" s="363"/>
      <c r="T2" s="35"/>
      <c r="U2" s="35"/>
      <c r="V2" s="35"/>
      <c r="W2" s="35"/>
      <c r="X2" s="35"/>
      <c r="Y2" s="35"/>
      <c r="Z2" s="35"/>
      <c r="AA2" s="35"/>
      <c r="AB2" s="35"/>
      <c r="AC2" s="35"/>
      <c r="AD2" s="35"/>
      <c r="AE2" s="35"/>
      <c r="AF2" s="35"/>
      <c r="AG2" s="35"/>
      <c r="AH2" s="35"/>
    </row>
    <row r="3" spans="1:35" s="10" customFormat="1" ht="36.75" customHeight="1" x14ac:dyDescent="0.25">
      <c r="A3" s="55"/>
      <c r="B3" s="55"/>
      <c r="C3" s="364"/>
      <c r="D3" s="364"/>
      <c r="E3" s="364"/>
      <c r="F3" s="364"/>
      <c r="G3" s="364"/>
      <c r="H3" s="364"/>
      <c r="I3" s="364"/>
      <c r="J3" s="364"/>
      <c r="K3" s="364"/>
      <c r="L3" s="364"/>
      <c r="M3" s="364"/>
      <c r="N3" s="364"/>
      <c r="O3" s="364"/>
      <c r="P3" s="364"/>
      <c r="Q3" s="364"/>
      <c r="R3" s="364"/>
      <c r="S3" s="364"/>
      <c r="T3" s="36"/>
      <c r="U3" s="36"/>
      <c r="V3" s="36"/>
      <c r="W3" s="36"/>
      <c r="X3" s="36"/>
      <c r="Y3" s="36"/>
      <c r="Z3" s="36"/>
      <c r="AA3" s="36"/>
      <c r="AB3" s="36"/>
      <c r="AC3" s="36"/>
      <c r="AD3" s="37"/>
      <c r="AE3" s="37"/>
      <c r="AF3" s="37"/>
      <c r="AG3" s="37"/>
      <c r="AH3" s="37"/>
    </row>
    <row r="4" spans="1:35" s="10" customFormat="1" ht="15" customHeight="1" x14ac:dyDescent="0.25">
      <c r="A4" s="365"/>
      <c r="B4" s="368"/>
      <c r="C4" s="368"/>
      <c r="D4" s="376"/>
      <c r="E4" s="376"/>
      <c r="F4" s="376"/>
      <c r="G4" s="376"/>
      <c r="H4" s="359"/>
      <c r="I4" s="360"/>
      <c r="J4" s="359"/>
      <c r="K4" s="360"/>
      <c r="L4" s="359"/>
      <c r="M4" s="360"/>
      <c r="N4" s="359"/>
      <c r="O4" s="360"/>
      <c r="P4" s="359"/>
      <c r="Q4" s="360"/>
      <c r="R4" s="359"/>
      <c r="S4" s="360"/>
      <c r="T4" s="359"/>
      <c r="U4" s="360"/>
      <c r="V4" s="359"/>
      <c r="W4" s="360"/>
      <c r="X4" s="359"/>
      <c r="Y4" s="360"/>
      <c r="Z4" s="359"/>
      <c r="AA4" s="360"/>
      <c r="AB4" s="359"/>
      <c r="AC4" s="360"/>
      <c r="AD4" s="359"/>
      <c r="AE4" s="360"/>
      <c r="AF4" s="359"/>
      <c r="AG4" s="360"/>
      <c r="AH4" s="378"/>
    </row>
    <row r="5" spans="1:35" s="10" customFormat="1" ht="39" customHeight="1" x14ac:dyDescent="0.25">
      <c r="A5" s="366"/>
      <c r="B5" s="369"/>
      <c r="C5" s="369"/>
      <c r="D5" s="377"/>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10" customFormat="1" ht="64.5" customHeight="1" x14ac:dyDescent="0.25">
      <c r="A6" s="367"/>
      <c r="B6" s="370"/>
      <c r="C6" s="370"/>
      <c r="D6" s="38"/>
      <c r="E6" s="294"/>
      <c r="F6" s="294"/>
      <c r="G6" s="294"/>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5" s="10" customFormat="1" ht="15.75" x14ac:dyDescent="0.2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row>
    <row r="8" spans="1:35" s="21" customFormat="1" ht="31.5" customHeight="1" x14ac:dyDescent="0.25">
      <c r="A8" s="430"/>
      <c r="B8" s="378"/>
      <c r="C8" s="57"/>
      <c r="D8" s="58"/>
      <c r="E8" s="58"/>
      <c r="F8" s="58"/>
      <c r="G8" s="58"/>
      <c r="H8" s="58"/>
      <c r="I8" s="58"/>
      <c r="J8" s="59"/>
      <c r="K8" s="59"/>
      <c r="L8" s="59"/>
      <c r="M8" s="59"/>
      <c r="N8" s="59"/>
      <c r="O8" s="59"/>
      <c r="P8" s="59"/>
      <c r="Q8" s="59"/>
      <c r="R8" s="59"/>
      <c r="S8" s="59"/>
      <c r="T8" s="59"/>
      <c r="U8" s="59"/>
      <c r="V8" s="59"/>
      <c r="W8" s="59"/>
      <c r="X8" s="59"/>
      <c r="Y8" s="59"/>
      <c r="Z8" s="59"/>
      <c r="AA8" s="59"/>
      <c r="AB8" s="59"/>
      <c r="AC8" s="59"/>
      <c r="AD8" s="59"/>
      <c r="AE8" s="59"/>
      <c r="AF8" s="59"/>
      <c r="AG8" s="59"/>
      <c r="AH8" s="60"/>
    </row>
    <row r="9" spans="1:35" s="22" customFormat="1" ht="57" customHeight="1" x14ac:dyDescent="0.25">
      <c r="A9" s="431"/>
      <c r="B9" s="379"/>
      <c r="C9" s="61"/>
      <c r="D9" s="62"/>
      <c r="E9" s="62"/>
      <c r="F9" s="62"/>
      <c r="G9" s="62"/>
      <c r="H9" s="62"/>
      <c r="I9" s="62"/>
      <c r="J9" s="63"/>
      <c r="K9" s="63"/>
      <c r="L9" s="63"/>
      <c r="M9" s="63"/>
      <c r="N9" s="63"/>
      <c r="O9" s="63"/>
      <c r="P9" s="63"/>
      <c r="Q9" s="63"/>
      <c r="R9" s="63"/>
      <c r="S9" s="63"/>
      <c r="T9" s="63"/>
      <c r="U9" s="63"/>
      <c r="V9" s="63"/>
      <c r="W9" s="63"/>
      <c r="X9" s="63"/>
      <c r="Y9" s="63"/>
      <c r="Z9" s="63"/>
      <c r="AA9" s="63"/>
      <c r="AB9" s="63"/>
      <c r="AC9" s="63"/>
      <c r="AD9" s="63"/>
      <c r="AE9" s="63"/>
      <c r="AF9" s="63"/>
      <c r="AG9" s="63"/>
      <c r="AH9" s="64"/>
    </row>
    <row r="10" spans="1:35" s="22" customFormat="1" ht="38.25" customHeight="1" x14ac:dyDescent="0.25">
      <c r="A10" s="431"/>
      <c r="B10" s="379"/>
      <c r="C10" s="61"/>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4"/>
    </row>
    <row r="11" spans="1:35" s="22" customFormat="1" ht="38.25" customHeight="1" x14ac:dyDescent="0.25">
      <c r="A11" s="432"/>
      <c r="B11" s="380"/>
      <c r="C11" s="65"/>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4"/>
    </row>
    <row r="12" spans="1:35" s="22" customFormat="1" ht="18.75" customHeight="1" x14ac:dyDescent="0.25">
      <c r="A12" s="66"/>
      <c r="B12" s="387"/>
      <c r="C12" s="388"/>
      <c r="D12" s="388"/>
      <c r="E12" s="388"/>
      <c r="F12" s="388"/>
      <c r="G12" s="388"/>
      <c r="H12" s="388"/>
      <c r="I12" s="388"/>
      <c r="J12" s="388"/>
      <c r="K12" s="388"/>
      <c r="L12" s="388"/>
      <c r="M12" s="388"/>
      <c r="N12" s="388"/>
      <c r="O12" s="388"/>
      <c r="P12" s="388"/>
      <c r="Q12" s="388"/>
      <c r="R12" s="388"/>
      <c r="S12" s="388"/>
      <c r="T12" s="388"/>
      <c r="U12" s="388"/>
      <c r="V12" s="388"/>
      <c r="W12" s="388"/>
      <c r="X12" s="388"/>
      <c r="Y12" s="388"/>
      <c r="Z12" s="388"/>
      <c r="AA12" s="388"/>
      <c r="AB12" s="388"/>
      <c r="AC12" s="388"/>
      <c r="AD12" s="388"/>
      <c r="AE12" s="388"/>
      <c r="AF12" s="388"/>
      <c r="AG12" s="389"/>
      <c r="AH12" s="64"/>
    </row>
    <row r="13" spans="1:35" s="21" customFormat="1" ht="294" customHeight="1" x14ac:dyDescent="0.25">
      <c r="A13" s="430"/>
      <c r="B13" s="378"/>
      <c r="C13" s="57"/>
      <c r="D13" s="58"/>
      <c r="E13" s="58"/>
      <c r="F13" s="58"/>
      <c r="G13" s="58"/>
      <c r="H13" s="58"/>
      <c r="I13" s="58"/>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144"/>
      <c r="AI13" s="23"/>
    </row>
    <row r="14" spans="1:35" s="315" customFormat="1" ht="66" customHeight="1" x14ac:dyDescent="0.25">
      <c r="A14" s="431"/>
      <c r="B14" s="379"/>
      <c r="C14" s="301"/>
      <c r="D14" s="302"/>
      <c r="E14" s="302"/>
      <c r="F14" s="316"/>
      <c r="G14" s="302"/>
      <c r="H14" s="302"/>
      <c r="I14" s="302"/>
      <c r="J14" s="303"/>
      <c r="K14" s="303"/>
      <c r="L14" s="303"/>
      <c r="M14" s="312"/>
      <c r="N14" s="303"/>
      <c r="O14" s="312"/>
      <c r="P14" s="303"/>
      <c r="Q14" s="303"/>
      <c r="R14" s="303"/>
      <c r="S14" s="303"/>
      <c r="T14" s="303"/>
      <c r="U14" s="303"/>
      <c r="V14" s="303"/>
      <c r="W14" s="303"/>
      <c r="X14" s="303"/>
      <c r="Y14" s="303"/>
      <c r="Z14" s="303"/>
      <c r="AA14" s="303"/>
      <c r="AB14" s="303"/>
      <c r="AC14" s="303"/>
      <c r="AD14" s="303"/>
      <c r="AE14" s="303"/>
      <c r="AF14" s="303"/>
      <c r="AG14" s="303"/>
      <c r="AH14" s="313"/>
      <c r="AI14" s="314"/>
    </row>
    <row r="15" spans="1:35" s="22" customFormat="1" ht="58.5" customHeight="1" x14ac:dyDescent="0.25">
      <c r="A15" s="432"/>
      <c r="B15" s="380"/>
      <c r="C15" s="61"/>
      <c r="D15" s="62"/>
      <c r="E15" s="62"/>
      <c r="F15" s="317"/>
      <c r="G15" s="62"/>
      <c r="H15" s="62"/>
      <c r="I15" s="62"/>
      <c r="J15" s="67"/>
      <c r="K15" s="63"/>
      <c r="L15" s="63"/>
      <c r="M15" s="63"/>
      <c r="N15" s="63"/>
      <c r="O15" s="63"/>
      <c r="P15" s="63"/>
      <c r="Q15" s="63"/>
      <c r="R15" s="63"/>
      <c r="S15" s="63"/>
      <c r="T15" s="63"/>
      <c r="U15" s="63"/>
      <c r="V15" s="63"/>
      <c r="W15" s="63"/>
      <c r="X15" s="63"/>
      <c r="Y15" s="63"/>
      <c r="Z15" s="63"/>
      <c r="AA15" s="63"/>
      <c r="AB15" s="63"/>
      <c r="AC15" s="63"/>
      <c r="AD15" s="63"/>
      <c r="AE15" s="63"/>
      <c r="AF15" s="63"/>
      <c r="AG15" s="63"/>
      <c r="AH15" s="336"/>
      <c r="AI15" s="20"/>
    </row>
    <row r="16" spans="1:35" s="18" customFormat="1" ht="21" customHeight="1" x14ac:dyDescent="0.25">
      <c r="A16" s="68"/>
      <c r="B16" s="387"/>
      <c r="C16" s="388"/>
      <c r="D16" s="388"/>
      <c r="E16" s="388"/>
      <c r="F16" s="388"/>
      <c r="G16" s="388"/>
      <c r="H16" s="388"/>
      <c r="I16" s="388"/>
      <c r="J16" s="388"/>
      <c r="K16" s="388"/>
      <c r="L16" s="388"/>
      <c r="M16" s="388"/>
      <c r="N16" s="388"/>
      <c r="O16" s="388"/>
      <c r="P16" s="388"/>
      <c r="Q16" s="388"/>
      <c r="R16" s="388"/>
      <c r="S16" s="388"/>
      <c r="T16" s="388"/>
      <c r="U16" s="388"/>
      <c r="V16" s="388"/>
      <c r="W16" s="388"/>
      <c r="X16" s="388"/>
      <c r="Y16" s="388"/>
      <c r="Z16" s="388"/>
      <c r="AA16" s="388"/>
      <c r="AB16" s="388"/>
      <c r="AC16" s="388"/>
      <c r="AD16" s="388"/>
      <c r="AE16" s="388"/>
      <c r="AF16" s="388"/>
      <c r="AG16" s="389"/>
      <c r="AH16" s="46"/>
      <c r="AI16" s="19"/>
    </row>
    <row r="17" spans="1:35" s="21" customFormat="1" ht="82.5" customHeight="1" x14ac:dyDescent="0.25">
      <c r="A17" s="430"/>
      <c r="B17" s="378"/>
      <c r="C17" s="57"/>
      <c r="D17" s="58"/>
      <c r="E17" s="58"/>
      <c r="F17" s="58"/>
      <c r="G17" s="58"/>
      <c r="H17" s="58"/>
      <c r="I17" s="58"/>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145"/>
      <c r="AI17" s="20"/>
    </row>
    <row r="18" spans="1:35" s="331" customFormat="1" ht="82.5" customHeight="1" x14ac:dyDescent="0.25">
      <c r="A18" s="431"/>
      <c r="B18" s="379"/>
      <c r="C18" s="301"/>
      <c r="D18" s="302"/>
      <c r="E18" s="302"/>
      <c r="F18" s="302"/>
      <c r="G18" s="302"/>
      <c r="H18" s="302"/>
      <c r="I18" s="302"/>
      <c r="J18" s="332"/>
      <c r="K18" s="332"/>
      <c r="L18" s="303"/>
      <c r="M18" s="303"/>
      <c r="N18" s="303"/>
      <c r="O18" s="303"/>
      <c r="P18" s="303"/>
      <c r="Q18" s="303"/>
      <c r="R18" s="303"/>
      <c r="S18" s="303"/>
      <c r="T18" s="303"/>
      <c r="U18" s="303"/>
      <c r="V18" s="303"/>
      <c r="W18" s="303"/>
      <c r="X18" s="303"/>
      <c r="Y18" s="303"/>
      <c r="Z18" s="303"/>
      <c r="AA18" s="303"/>
      <c r="AB18" s="303"/>
      <c r="AC18" s="303"/>
      <c r="AD18" s="303"/>
      <c r="AE18" s="303"/>
      <c r="AF18" s="303"/>
      <c r="AG18" s="303"/>
      <c r="AH18" s="304"/>
      <c r="AI18" s="330"/>
    </row>
    <row r="19" spans="1:35" s="306" customFormat="1" ht="92.25" customHeight="1" x14ac:dyDescent="0.25">
      <c r="A19" s="432"/>
      <c r="B19" s="380"/>
      <c r="C19" s="301"/>
      <c r="D19" s="302"/>
      <c r="E19" s="302"/>
      <c r="F19" s="302"/>
      <c r="G19" s="302"/>
      <c r="H19" s="302"/>
      <c r="I19" s="302"/>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3"/>
      <c r="AG19" s="303"/>
      <c r="AH19" s="304"/>
      <c r="AI19" s="305"/>
    </row>
  </sheetData>
  <customSheetViews>
    <customSheetView guid="{60A1F930-4BEC-460A-8E14-01E47F6DD055}" scale="80">
      <pane xSplit="6" ySplit="7" topLeftCell="G8" activePane="bottomRight" state="frozen"/>
      <selection pane="bottomRight" activeCell="J26" sqref="J26"/>
      <pageMargins left="0.7" right="0.7" top="0.75" bottom="0.75" header="0.3" footer="0.3"/>
    </customSheetView>
    <customSheetView guid="{BBF6B43F-E0FC-43DF-B91C-674F6AB4B556}" scale="80">
      <pane xSplit="6" ySplit="7" topLeftCell="G8" activePane="bottomRight" state="frozen"/>
      <selection pane="bottomRight" activeCell="J26" sqref="J26"/>
      <pageMargins left="0.7" right="0.7" top="0.75" bottom="0.75" header="0.3" footer="0.3"/>
    </customSheetView>
    <customSheetView guid="{30B635D9-57DB-47D5-8A0F-4B30DD769960}" scale="80">
      <pane xSplit="6" ySplit="7" topLeftCell="G8" activePane="bottomRight" state="frozen"/>
      <selection pane="bottomRight" activeCell="J26" sqref="J26"/>
      <pageMargins left="0.7" right="0.7" top="0.75" bottom="0.75" header="0.3" footer="0.3"/>
    </customSheetView>
    <customSheetView guid="{DAEDC989-02E7-4319-8354-59410ACF3F1F}" scale="80">
      <pane xSplit="6" ySplit="7" topLeftCell="U8" activePane="bottomRight" state="frozen"/>
      <selection pane="bottomRight" activeCell="AH13" sqref="AH13"/>
      <pageMargins left="0.7" right="0.7" top="0.75" bottom="0.75" header="0.3" footer="0.3"/>
      <pageSetup paperSize="9" orientation="portrait" r:id="rId1"/>
    </customSheetView>
    <customSheetView guid="{21E1D423-7B38-4272-8354-09B4DB62C9EB}" scale="80">
      <pane xSplit="6" ySplit="7" topLeftCell="G8" activePane="bottomRight" state="frozen"/>
      <selection pane="bottomRight" activeCell="J26" sqref="J26"/>
      <pageMargins left="0.7" right="0.7" top="0.75" bottom="0.75" header="0.3" footer="0.3"/>
    </customSheetView>
    <customSheetView guid="{EA46B61D-849C-4795-A4FF-F8F1740022EB}" scale="80">
      <pane xSplit="6" ySplit="7" topLeftCell="G8" activePane="bottomRight" state="frozen"/>
      <selection pane="bottomRight" activeCell="J26" sqref="J26"/>
      <pageMargins left="0.7" right="0.7" top="0.75" bottom="0.75" header="0.3" footer="0.3"/>
    </customSheetView>
    <customSheetView guid="{A0E2FBF6-E560-4343-8BE6-217DC798135B}" scale="80">
      <pane xSplit="6" ySplit="7" topLeftCell="G8" activePane="bottomRight" state="frozen"/>
      <selection pane="bottomRight" activeCell="J26" sqref="J26"/>
      <pageMargins left="0.7" right="0.7" top="0.75" bottom="0.75" header="0.3" footer="0.3"/>
    </customSheetView>
    <customSheetView guid="{20A05A62-CBE8-4538-BBC3-2AD9D3B8FAC0}" scale="80">
      <pane xSplit="6" ySplit="7" topLeftCell="G8" activePane="bottomRight" state="frozen"/>
      <selection pane="bottomRight" activeCell="J26" sqref="J26"/>
      <pageMargins left="0.7" right="0.7" top="0.75" bottom="0.75" header="0.3" footer="0.3"/>
    </customSheetView>
    <customSheetView guid="{A4AF2100-C59D-4F60-9EAB-56D9103463F7}" scale="80">
      <pane xSplit="6" ySplit="7" topLeftCell="G8" activePane="bottomRight" state="frozen"/>
      <selection pane="bottomRight" activeCell="J26" sqref="J26"/>
      <pageMargins left="0.7" right="0.7" top="0.75" bottom="0.75" header="0.3" footer="0.3"/>
    </customSheetView>
    <customSheetView guid="{AB9978E4-895D-4050-8F07-2484E22632D1}" scale="80">
      <pane xSplit="6" ySplit="7" topLeftCell="G8" activePane="bottomRight" state="frozen"/>
      <selection pane="bottomRight" activeCell="J26" sqref="J26"/>
      <pageMargins left="0.7" right="0.7" top="0.75" bottom="0.75" header="0.3" footer="0.3"/>
    </customSheetView>
    <customSheetView guid="{519948E4-0B24-465F-9D9E-44BE50D1D647}" scale="80">
      <pane xSplit="6" ySplit="7" topLeftCell="G8" activePane="bottomRight" state="frozen"/>
      <selection pane="bottomRight" activeCell="J26" sqref="J26"/>
      <pageMargins left="0.7" right="0.7" top="0.75" bottom="0.75" header="0.3" footer="0.3"/>
    </customSheetView>
    <customSheetView guid="{C7DC638A-7F60-46C9-A1FB-9ADEAE87F332}" scale="80">
      <pane xSplit="6" ySplit="7" topLeftCell="G8" activePane="bottomRight" state="frozen"/>
      <selection pane="bottomRight" activeCell="J26" sqref="J26"/>
      <pageMargins left="0.7" right="0.7" top="0.75" bottom="0.75" header="0.3" footer="0.3"/>
    </customSheetView>
    <customSheetView guid="{2A5A11D4-90C6-4A3E-8165-7D7BD634B22F}" scale="80">
      <pane xSplit="6" ySplit="7" topLeftCell="G8" activePane="bottomRight" state="frozen"/>
      <selection pane="bottomRight" activeCell="J26" sqref="J26"/>
      <pageMargins left="0.7" right="0.7" top="0.75" bottom="0.75" header="0.3" footer="0.3"/>
    </customSheetView>
    <customSheetView guid="{562453CE-35F5-40A3-AD14-6399D1197C99}" scale="80">
      <pane xSplit="6" ySplit="7" topLeftCell="U14" activePane="bottomRight" state="frozen"/>
      <selection pane="bottomRight" activeCell="AH13" sqref="AH13"/>
      <pageMargins left="0.7" right="0.7" top="0.75" bottom="0.75" header="0.3" footer="0.3"/>
      <pageSetup paperSize="9" orientation="portrait" r:id="rId2"/>
    </customSheetView>
    <customSheetView guid="{B6B60ED6-A6CC-4DA7-A8CA-5E6DB52D5A87}" scale="80">
      <pane xSplit="6" ySplit="7" topLeftCell="G14" activePane="bottomRight" state="frozen"/>
      <selection pane="bottomRight" activeCell="G22" sqref="G22"/>
      <pageMargins left="0.7" right="0.7" top="0.75" bottom="0.75" header="0.3" footer="0.3"/>
      <pageSetup paperSize="9" orientation="portrait" r:id="rId3"/>
    </customSheetView>
    <customSheetView guid="{5DF2C78B-5EE4-439D-8D72-8D3A913B65F9}" scale="80">
      <pane xSplit="6" ySplit="7" topLeftCell="G8" activePane="bottomRight" state="frozen"/>
      <selection pane="bottomRight" activeCell="J26" sqref="J26"/>
      <pageMargins left="0.7" right="0.7" top="0.75" bottom="0.75" header="0.3" footer="0.3"/>
    </customSheetView>
    <customSheetView guid="{7C5A2A36-3D69-43D9-9018-A52C27EC78F9}" scale="80">
      <pane xSplit="6" ySplit="7" topLeftCell="G8" activePane="bottomRight" state="frozen"/>
      <selection pane="bottomRight" activeCell="J26" sqref="J26"/>
      <pageMargins left="0.7" right="0.7" top="0.75" bottom="0.75" header="0.3" footer="0.3"/>
    </customSheetView>
    <customSheetView guid="{C282AA4E-1BB5-4296-9AC6-844C0F88E5FC}" scale="80">
      <pane xSplit="6" ySplit="7" topLeftCell="G8" activePane="bottomRight" state="frozen"/>
      <selection pane="bottomRight" activeCell="J26" sqref="J26"/>
      <pageMargins left="0.7" right="0.7" top="0.75" bottom="0.75" header="0.3" footer="0.3"/>
    </customSheetView>
    <customSheetView guid="{996EC2F0-F6EC-4E63-A83E-34865157BD8D}" scale="80">
      <pane xSplit="6" ySplit="7" topLeftCell="G8" activePane="bottomRight" state="frozen"/>
      <selection pane="bottomRight" activeCell="J26" sqref="J26"/>
      <pageMargins left="0.7" right="0.7" top="0.75" bottom="0.75" header="0.3" footer="0.3"/>
    </customSheetView>
    <customSheetView guid="{2940A182-D1A7-43C5-8D6E-965BED4371B0}" scale="80">
      <pane xSplit="6" ySplit="7" topLeftCell="G8" activePane="bottomRight" state="frozen"/>
      <selection pane="bottomRight" activeCell="J26" sqref="J26"/>
      <pageMargins left="0.7" right="0.7" top="0.75" bottom="0.75" header="0.3" footer="0.3"/>
    </customSheetView>
    <customSheetView guid="{AFADB96A-0516-43C1-9F1B-0604F3CAC04A}" scale="80">
      <pane xSplit="6" ySplit="7" topLeftCell="G8" activePane="bottomRight" state="frozen"/>
      <selection pane="bottomRight" activeCell="J26" sqref="J26"/>
      <pageMargins left="0.7" right="0.7" top="0.75" bottom="0.75" header="0.3" footer="0.3"/>
    </customSheetView>
    <customSheetView guid="{133BB3F8-8DD4-4AEF-8CD6-A5FB14681329}" scale="80" state="hidden">
      <pane xSplit="6" ySplit="7" topLeftCell="G8" activePane="bottomRight" state="frozen"/>
      <selection pane="bottomRight" sqref="A1:XFD106"/>
      <pageMargins left="0.7" right="0.7" top="0.75" bottom="0.75" header="0.3" footer="0.3"/>
    </customSheetView>
  </customSheetViews>
  <mergeCells count="31">
    <mergeCell ref="T4:U5"/>
    <mergeCell ref="B16:AG16"/>
    <mergeCell ref="A17:A19"/>
    <mergeCell ref="B17:B19"/>
    <mergeCell ref="AH4:AH6"/>
    <mergeCell ref="B12:AG12"/>
    <mergeCell ref="A13:A15"/>
    <mergeCell ref="B13:B15"/>
    <mergeCell ref="B8:B11"/>
    <mergeCell ref="A8:A11"/>
    <mergeCell ref="V4:W5"/>
    <mergeCell ref="X4:Y5"/>
    <mergeCell ref="Z4:AA5"/>
    <mergeCell ref="AB4:AC5"/>
    <mergeCell ref="AD4:AE5"/>
    <mergeCell ref="AF4:AG5"/>
    <mergeCell ref="C2:S2"/>
    <mergeCell ref="C3:S3"/>
    <mergeCell ref="A4:A6"/>
    <mergeCell ref="B4:B6"/>
    <mergeCell ref="C4:C6"/>
    <mergeCell ref="D4:D5"/>
    <mergeCell ref="E4:E5"/>
    <mergeCell ref="F4:F5"/>
    <mergeCell ref="G4:G5"/>
    <mergeCell ref="H4:I5"/>
    <mergeCell ref="L4:M5"/>
    <mergeCell ref="N4:O5"/>
    <mergeCell ref="P4:Q5"/>
    <mergeCell ref="R4:S5"/>
    <mergeCell ref="J4:K5"/>
  </mergeCells>
  <pageMargins left="0.7" right="0.7" top="0.75" bottom="0.75" header="0.3" footer="0.3"/>
  <legacy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22"/>
  <sheetViews>
    <sheetView zoomScale="90" zoomScaleNormal="90" workbookViewId="0">
      <pane xSplit="6" ySplit="7" topLeftCell="G8" activePane="bottomRight" state="frozen"/>
      <selection pane="topRight" activeCell="G1" sqref="G1"/>
      <selection pane="bottomLeft" activeCell="A8" sqref="A8"/>
      <selection pane="bottomRight" activeCell="K14" sqref="A2:AH24"/>
    </sheetView>
  </sheetViews>
  <sheetFormatPr defaultColWidth="9.140625" defaultRowHeight="15.75" x14ac:dyDescent="0.25"/>
  <cols>
    <col min="1" max="1" width="6.5703125" style="53" customWidth="1"/>
    <col min="2" max="2" width="42.7109375" style="53" customWidth="1"/>
    <col min="3" max="3" width="18.5703125" style="54" customWidth="1"/>
    <col min="4" max="4" width="18" style="53" customWidth="1"/>
    <col min="5" max="5" width="14.7109375" style="53" customWidth="1"/>
    <col min="6" max="6" width="15" style="53" customWidth="1"/>
    <col min="7" max="7" width="13.85546875" style="53" customWidth="1"/>
    <col min="8" max="8" width="12.140625" style="53" customWidth="1"/>
    <col min="9" max="9" width="10.85546875" style="53" customWidth="1"/>
    <col min="10" max="10" width="14.28515625" style="53" customWidth="1"/>
    <col min="11" max="11" width="13.5703125" style="53" customWidth="1"/>
    <col min="12" max="12" width="13.85546875" style="53" customWidth="1"/>
    <col min="13" max="13" width="13" style="53" customWidth="1"/>
    <col min="14" max="14" width="13.42578125" style="53" customWidth="1"/>
    <col min="15" max="15" width="11.5703125" style="53" customWidth="1"/>
    <col min="16" max="16" width="13.42578125" style="53" customWidth="1"/>
    <col min="17" max="17" width="11.5703125" style="53" customWidth="1"/>
    <col min="18" max="18" width="13" style="53" customWidth="1"/>
    <col min="19" max="19" width="11.5703125" style="53" customWidth="1"/>
    <col min="20" max="20" width="13" style="53" customWidth="1"/>
    <col min="21" max="21" width="11.5703125" style="53" customWidth="1"/>
    <col min="22" max="22" width="14.28515625" style="53" customWidth="1"/>
    <col min="23" max="23" width="11.5703125" style="53" customWidth="1"/>
    <col min="24" max="24" width="13.5703125" style="53" customWidth="1"/>
    <col min="25" max="25" width="11.5703125" style="53" customWidth="1"/>
    <col min="26" max="26" width="16.140625" style="53" customWidth="1"/>
    <col min="27" max="27" width="11.5703125" style="53" customWidth="1"/>
    <col min="28" max="28" width="14.85546875" style="53" customWidth="1"/>
    <col min="29" max="29" width="11.5703125" style="53" customWidth="1"/>
    <col min="30" max="30" width="13.42578125" style="53" customWidth="1"/>
    <col min="31" max="33" width="11.5703125" style="53" customWidth="1"/>
    <col min="34" max="34" width="38.5703125" style="53" customWidth="1"/>
    <col min="35" max="16384" width="9.140625" style="53"/>
  </cols>
  <sheetData>
    <row r="1" spans="1:35" s="33"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34"/>
      <c r="AE1" s="34"/>
      <c r="AF1" s="34"/>
      <c r="AG1" s="4"/>
      <c r="AH1" s="4"/>
    </row>
    <row r="2" spans="1:35" s="33" customFormat="1" x14ac:dyDescent="0.25">
      <c r="C2" s="363"/>
      <c r="D2" s="363"/>
      <c r="E2" s="363"/>
      <c r="F2" s="363"/>
      <c r="G2" s="363"/>
      <c r="H2" s="363"/>
      <c r="I2" s="363"/>
      <c r="J2" s="363"/>
      <c r="K2" s="363"/>
      <c r="L2" s="363"/>
      <c r="M2" s="363"/>
      <c r="N2" s="363"/>
      <c r="O2" s="363"/>
      <c r="P2" s="363"/>
      <c r="Q2" s="363"/>
      <c r="R2" s="363"/>
      <c r="S2" s="363"/>
      <c r="T2" s="35"/>
      <c r="U2" s="35"/>
      <c r="V2" s="35"/>
      <c r="W2" s="35"/>
      <c r="X2" s="35"/>
      <c r="Y2" s="35"/>
      <c r="Z2" s="35"/>
      <c r="AA2" s="35"/>
      <c r="AB2" s="35"/>
      <c r="AC2" s="35"/>
      <c r="AD2" s="35"/>
      <c r="AE2" s="35"/>
      <c r="AF2" s="35"/>
      <c r="AG2" s="35"/>
      <c r="AH2" s="35"/>
    </row>
    <row r="3" spans="1:35" s="33" customFormat="1" ht="24" customHeight="1" x14ac:dyDescent="0.25">
      <c r="C3" s="364"/>
      <c r="D3" s="364"/>
      <c r="E3" s="364"/>
      <c r="F3" s="364"/>
      <c r="G3" s="364"/>
      <c r="H3" s="364"/>
      <c r="I3" s="364"/>
      <c r="J3" s="364"/>
      <c r="K3" s="364"/>
      <c r="L3" s="364"/>
      <c r="M3" s="364"/>
      <c r="N3" s="364"/>
      <c r="O3" s="364"/>
      <c r="P3" s="364"/>
      <c r="Q3" s="364"/>
      <c r="R3" s="364"/>
      <c r="S3" s="364"/>
      <c r="T3" s="36"/>
      <c r="U3" s="36"/>
      <c r="V3" s="36"/>
      <c r="W3" s="36"/>
      <c r="X3" s="36"/>
      <c r="Y3" s="36"/>
      <c r="Z3" s="36"/>
      <c r="AA3" s="36"/>
      <c r="AB3" s="36"/>
      <c r="AC3" s="36"/>
      <c r="AD3" s="37"/>
      <c r="AE3" s="37"/>
      <c r="AF3" s="37"/>
      <c r="AG3" s="37"/>
      <c r="AH3" s="37"/>
    </row>
    <row r="4" spans="1:35" s="33" customFormat="1" ht="15" customHeight="1" x14ac:dyDescent="0.25">
      <c r="A4" s="365"/>
      <c r="B4" s="368"/>
      <c r="C4" s="368"/>
      <c r="D4" s="376"/>
      <c r="E4" s="376"/>
      <c r="F4" s="376"/>
      <c r="G4" s="376"/>
      <c r="H4" s="359"/>
      <c r="I4" s="360"/>
      <c r="J4" s="359"/>
      <c r="K4" s="360"/>
      <c r="L4" s="359"/>
      <c r="M4" s="360"/>
      <c r="N4" s="359"/>
      <c r="O4" s="360"/>
      <c r="P4" s="359"/>
      <c r="Q4" s="360"/>
      <c r="R4" s="359"/>
      <c r="S4" s="360"/>
      <c r="T4" s="359"/>
      <c r="U4" s="360"/>
      <c r="V4" s="359"/>
      <c r="W4" s="360"/>
      <c r="X4" s="359"/>
      <c r="Y4" s="360"/>
      <c r="Z4" s="359"/>
      <c r="AA4" s="360"/>
      <c r="AB4" s="359"/>
      <c r="AC4" s="360"/>
      <c r="AD4" s="359"/>
      <c r="AE4" s="360"/>
      <c r="AF4" s="359"/>
      <c r="AG4" s="360"/>
      <c r="AH4" s="378"/>
    </row>
    <row r="5" spans="1:35" s="33" customFormat="1" ht="39" customHeight="1" x14ac:dyDescent="0.25">
      <c r="A5" s="366"/>
      <c r="B5" s="369"/>
      <c r="C5" s="369"/>
      <c r="D5" s="377"/>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33" customFormat="1" ht="64.5" customHeight="1" x14ac:dyDescent="0.25">
      <c r="A6" s="367"/>
      <c r="B6" s="370"/>
      <c r="C6" s="370"/>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5" s="41" customFormat="1" x14ac:dyDescent="0.25">
      <c r="A7" s="40"/>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5" s="42" customFormat="1" ht="27" customHeight="1" x14ac:dyDescent="0.25">
      <c r="A8" s="419"/>
      <c r="B8" s="384"/>
      <c r="C8" s="69"/>
      <c r="D8" s="70"/>
      <c r="E8" s="70"/>
      <c r="F8" s="70"/>
      <c r="G8" s="70"/>
      <c r="H8" s="70"/>
      <c r="I8" s="70"/>
      <c r="J8" s="71"/>
      <c r="K8" s="71"/>
      <c r="L8" s="71"/>
      <c r="M8" s="71"/>
      <c r="N8" s="71"/>
      <c r="O8" s="71"/>
      <c r="P8" s="71"/>
      <c r="Q8" s="71"/>
      <c r="R8" s="71"/>
      <c r="S8" s="71"/>
      <c r="T8" s="71"/>
      <c r="U8" s="71"/>
      <c r="V8" s="71"/>
      <c r="W8" s="71"/>
      <c r="X8" s="71"/>
      <c r="Y8" s="71"/>
      <c r="Z8" s="71"/>
      <c r="AA8" s="71"/>
      <c r="AB8" s="71"/>
      <c r="AC8" s="71"/>
      <c r="AD8" s="71"/>
      <c r="AE8" s="71"/>
      <c r="AF8" s="71"/>
      <c r="AG8" s="71"/>
      <c r="AH8" s="72"/>
    </row>
    <row r="9" spans="1:35" s="44" customFormat="1" ht="44.25" customHeight="1" x14ac:dyDescent="0.25">
      <c r="A9" s="433"/>
      <c r="B9" s="385"/>
      <c r="C9" s="73"/>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5"/>
    </row>
    <row r="10" spans="1:35" s="44" customFormat="1" ht="37.5" customHeight="1" x14ac:dyDescent="0.25">
      <c r="A10" s="420"/>
      <c r="B10" s="386"/>
      <c r="C10" s="73"/>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5"/>
    </row>
    <row r="11" spans="1:35" s="47" customFormat="1" ht="18.75" customHeight="1" x14ac:dyDescent="0.25">
      <c r="A11" s="107"/>
      <c r="B11" s="387"/>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8"/>
      <c r="AD11" s="388"/>
      <c r="AE11" s="388"/>
      <c r="AF11" s="388"/>
      <c r="AG11" s="389"/>
      <c r="AH11" s="64"/>
    </row>
    <row r="12" spans="1:35" s="50" customFormat="1" ht="25.5" customHeight="1" x14ac:dyDescent="0.25">
      <c r="A12" s="396"/>
      <c r="B12" s="378"/>
      <c r="C12" s="57"/>
      <c r="D12" s="58"/>
      <c r="E12" s="58"/>
      <c r="F12" s="58"/>
      <c r="G12" s="58"/>
      <c r="H12" s="58"/>
      <c r="I12" s="58"/>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60"/>
      <c r="AI12" s="49"/>
    </row>
    <row r="13" spans="1:35" s="44" customFormat="1" ht="51.75" customHeight="1" x14ac:dyDescent="0.25">
      <c r="A13" s="397"/>
      <c r="B13" s="379"/>
      <c r="C13" s="73"/>
      <c r="D13" s="74"/>
      <c r="E13" s="74"/>
      <c r="F13" s="74"/>
      <c r="G13" s="74"/>
      <c r="H13" s="74"/>
      <c r="I13" s="74"/>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72"/>
      <c r="AI13" s="51"/>
    </row>
    <row r="14" spans="1:35" s="44" customFormat="1" ht="32.25" customHeight="1" x14ac:dyDescent="0.25">
      <c r="A14" s="391"/>
      <c r="B14" s="379"/>
      <c r="C14" s="73"/>
      <c r="D14" s="74"/>
      <c r="E14" s="74"/>
      <c r="F14" s="74"/>
      <c r="G14" s="74"/>
      <c r="H14" s="74"/>
      <c r="I14" s="74"/>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72"/>
      <c r="AI14" s="51"/>
    </row>
    <row r="15" spans="1:35" s="50" customFormat="1" ht="27" customHeight="1" x14ac:dyDescent="0.25">
      <c r="A15" s="396"/>
      <c r="B15" s="401"/>
      <c r="C15" s="57"/>
      <c r="D15" s="58"/>
      <c r="E15" s="58"/>
      <c r="F15" s="58"/>
      <c r="G15" s="58"/>
      <c r="H15" s="58"/>
      <c r="I15" s="58"/>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60"/>
      <c r="AI15" s="49"/>
    </row>
    <row r="16" spans="1:35" s="50" customFormat="1" ht="54" customHeight="1" x14ac:dyDescent="0.25">
      <c r="A16" s="397"/>
      <c r="B16" s="402"/>
      <c r="C16" s="61"/>
      <c r="D16" s="62"/>
      <c r="E16" s="62"/>
      <c r="F16" s="62"/>
      <c r="G16" s="62"/>
      <c r="H16" s="62"/>
      <c r="I16" s="62"/>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0"/>
      <c r="AI16" s="49"/>
    </row>
    <row r="17" spans="1:35" s="50" customFormat="1" ht="42" customHeight="1" x14ac:dyDescent="0.25">
      <c r="A17" s="391"/>
      <c r="B17" s="402"/>
      <c r="C17" s="61"/>
      <c r="D17" s="62"/>
      <c r="E17" s="62"/>
      <c r="F17" s="62"/>
      <c r="G17" s="62"/>
      <c r="H17" s="62"/>
      <c r="I17" s="62"/>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0"/>
      <c r="AI17" s="49"/>
    </row>
    <row r="18" spans="1:35" s="50" customFormat="1" ht="42.75" customHeight="1" x14ac:dyDescent="0.25">
      <c r="A18" s="391"/>
      <c r="B18" s="401"/>
      <c r="C18" s="57"/>
      <c r="D18" s="58"/>
      <c r="E18" s="58"/>
      <c r="F18" s="58"/>
      <c r="G18" s="58"/>
      <c r="H18" s="58"/>
      <c r="I18" s="58"/>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60"/>
      <c r="AI18" s="49"/>
    </row>
    <row r="19" spans="1:35" s="50" customFormat="1" ht="58.5" hidden="1" customHeight="1" x14ac:dyDescent="0.25">
      <c r="A19" s="391"/>
      <c r="B19" s="402"/>
      <c r="C19" s="61"/>
      <c r="D19" s="62"/>
      <c r="E19" s="62"/>
      <c r="F19" s="62"/>
      <c r="G19" s="62"/>
      <c r="H19" s="62"/>
      <c r="I19" s="62"/>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0"/>
      <c r="AI19" s="49"/>
    </row>
    <row r="20" spans="1:35" s="50" customFormat="1" ht="84" customHeight="1" x14ac:dyDescent="0.25">
      <c r="A20" s="392"/>
      <c r="B20" s="402"/>
      <c r="C20" s="61"/>
      <c r="D20" s="62"/>
      <c r="E20" s="62"/>
      <c r="F20" s="62"/>
      <c r="G20" s="62"/>
      <c r="H20" s="62"/>
      <c r="I20" s="62"/>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0"/>
      <c r="AI20" s="49"/>
    </row>
    <row r="21" spans="1:35" s="42" customFormat="1" ht="27" customHeight="1" x14ac:dyDescent="0.25">
      <c r="A21" s="419"/>
      <c r="B21" s="384"/>
      <c r="C21" s="69"/>
      <c r="D21" s="70"/>
      <c r="E21" s="70"/>
      <c r="F21" s="70"/>
      <c r="G21" s="70"/>
      <c r="H21" s="70"/>
      <c r="I21" s="70"/>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2"/>
      <c r="AI21" s="51"/>
    </row>
    <row r="22" spans="1:35" s="44" customFormat="1" ht="111.75" customHeight="1" x14ac:dyDescent="0.25">
      <c r="A22" s="420"/>
      <c r="B22" s="386"/>
      <c r="C22" s="73"/>
      <c r="D22" s="74"/>
      <c r="E22" s="74"/>
      <c r="F22" s="74"/>
      <c r="G22" s="74"/>
      <c r="H22" s="74"/>
      <c r="I22" s="74"/>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75"/>
      <c r="AI22" s="51"/>
    </row>
  </sheetData>
  <customSheetViews>
    <customSheetView guid="{60A1F930-4BEC-460A-8E14-01E47F6DD055}" scale="90" hiddenRows="1">
      <pane xSplit="6" ySplit="7" topLeftCell="G8" activePane="bottomRight" state="frozen"/>
      <selection pane="bottomRight" activeCell="K16" sqref="K16"/>
      <pageMargins left="0.7" right="0.7" top="0.75" bottom="0.75" header="0.3" footer="0.3"/>
      <pageSetup paperSize="9" orientation="portrait" r:id="rId1"/>
    </customSheetView>
    <customSheetView guid="{BBF6B43F-E0FC-43DF-B91C-674F6AB4B556}" scale="90" hiddenRows="1">
      <pane xSplit="6" ySplit="7" topLeftCell="G8" activePane="bottomRight" state="frozen"/>
      <selection pane="bottomRight" activeCell="K16" sqref="K16"/>
      <pageMargins left="0.7" right="0.7" top="0.75" bottom="0.75" header="0.3" footer="0.3"/>
      <pageSetup paperSize="9" orientation="portrait" r:id="rId2"/>
    </customSheetView>
    <customSheetView guid="{30B635D9-57DB-47D5-8A0F-4B30DD769960}" scale="90" hiddenRows="1">
      <pane xSplit="6" ySplit="7" topLeftCell="G8" activePane="bottomRight" state="frozen"/>
      <selection pane="bottomRight" activeCell="K16" sqref="K16"/>
      <pageMargins left="0.7" right="0.7" top="0.75" bottom="0.75" header="0.3" footer="0.3"/>
      <pageSetup paperSize="9" orientation="portrait" r:id="rId3"/>
    </customSheetView>
    <customSheetView guid="{DAEDC989-02E7-4319-8354-59410ACF3F1F}" hiddenRows="1">
      <pane xSplit="6" ySplit="7" topLeftCell="G8" activePane="bottomRight" state="frozen"/>
      <selection pane="bottomRight" activeCell="K16" sqref="K16"/>
      <pageMargins left="0.7" right="0.7" top="0.75" bottom="0.75" header="0.3" footer="0.3"/>
      <pageSetup paperSize="9" orientation="portrait" r:id="rId4"/>
    </customSheetView>
    <customSheetView guid="{21E1D423-7B38-4272-8354-09B4DB62C9EB}" scale="90" hiddenRows="1">
      <pane xSplit="6" ySplit="7" topLeftCell="G8" activePane="bottomRight" state="frozen"/>
      <selection pane="bottomRight" activeCell="K16" sqref="K16"/>
      <pageMargins left="0.7" right="0.7" top="0.75" bottom="0.75" header="0.3" footer="0.3"/>
      <pageSetup paperSize="9" orientation="portrait" r:id="rId5"/>
    </customSheetView>
    <customSheetView guid="{EA46B61D-849C-4795-A4FF-F8F1740022EB}" scale="90" hiddenRows="1">
      <pane xSplit="6" ySplit="7" topLeftCell="G8" activePane="bottomRight" state="frozen"/>
      <selection pane="bottomRight" activeCell="K16" sqref="K16"/>
      <pageMargins left="0.7" right="0.7" top="0.75" bottom="0.75" header="0.3" footer="0.3"/>
      <pageSetup paperSize="9" orientation="portrait" r:id="rId6"/>
    </customSheetView>
    <customSheetView guid="{A0E2FBF6-E560-4343-8BE6-217DC798135B}" scale="90" hiddenRows="1">
      <pane xSplit="6" ySplit="7" topLeftCell="G8" activePane="bottomRight" state="frozen"/>
      <selection pane="bottomRight" activeCell="K16" sqref="K16"/>
      <pageMargins left="0.7" right="0.7" top="0.75" bottom="0.75" header="0.3" footer="0.3"/>
      <pageSetup paperSize="9" orientation="portrait" r:id="rId7"/>
    </customSheetView>
    <customSheetView guid="{20A05A62-CBE8-4538-BBC3-2AD9D3B8FAC0}" scale="90" hiddenRows="1">
      <pane xSplit="6" ySplit="7" topLeftCell="G8" activePane="bottomRight" state="frozen"/>
      <selection pane="bottomRight" activeCell="K16" sqref="K16"/>
      <pageMargins left="0.7" right="0.7" top="0.75" bottom="0.75" header="0.3" footer="0.3"/>
      <pageSetup paperSize="9" orientation="portrait" r:id="rId8"/>
    </customSheetView>
    <customSheetView guid="{A4AF2100-C59D-4F60-9EAB-56D9103463F7}" scale="90" hiddenRows="1">
      <pane xSplit="6" ySplit="7" topLeftCell="G8" activePane="bottomRight" state="frozen"/>
      <selection pane="bottomRight" activeCell="K16" sqref="K16"/>
      <pageMargins left="0.7" right="0.7" top="0.75" bottom="0.75" header="0.3" footer="0.3"/>
      <pageSetup paperSize="9" orientation="portrait" r:id="rId9"/>
    </customSheetView>
    <customSheetView guid="{AB9978E4-895D-4050-8F07-2484E22632D1}" scale="90" hiddenRows="1">
      <pane xSplit="6" ySplit="7" topLeftCell="G8" activePane="bottomRight" state="frozen"/>
      <selection pane="bottomRight" activeCell="K16" sqref="K16"/>
      <pageMargins left="0.7" right="0.7" top="0.75" bottom="0.75" header="0.3" footer="0.3"/>
      <pageSetup paperSize="9" orientation="portrait" r:id="rId10"/>
    </customSheetView>
    <customSheetView guid="{519948E4-0B24-465F-9D9E-44BE50D1D647}" scale="90" hiddenRows="1">
      <pane xSplit="6" ySplit="7" topLeftCell="G8" activePane="bottomRight" state="frozen"/>
      <selection pane="bottomRight" activeCell="K16" sqref="K16"/>
      <pageMargins left="0.7" right="0.7" top="0.75" bottom="0.75" header="0.3" footer="0.3"/>
      <pageSetup paperSize="9" orientation="portrait" r:id="rId11"/>
    </customSheetView>
    <customSheetView guid="{C7DC638A-7F60-46C9-A1FB-9ADEAE87F332}" scale="90" hiddenRows="1">
      <pane xSplit="6" ySplit="7" topLeftCell="G8" activePane="bottomRight" state="frozen"/>
      <selection pane="bottomRight" activeCell="K23" sqref="K23"/>
      <pageMargins left="0.7" right="0.7" top="0.75" bottom="0.75" header="0.3" footer="0.3"/>
      <pageSetup paperSize="9" orientation="portrait" r:id="rId12"/>
    </customSheetView>
    <customSheetView guid="{2A5A11D4-90C6-4A3E-8165-7D7BD634B22F}" scale="90" hiddenRows="1">
      <pane xSplit="6" ySplit="7" topLeftCell="G8" activePane="bottomRight" state="frozen"/>
      <selection pane="bottomRight" activeCell="K16" sqref="K16"/>
      <pageMargins left="0.7" right="0.7" top="0.75" bottom="0.75" header="0.3" footer="0.3"/>
      <pageSetup paperSize="9" orientation="portrait" r:id="rId13"/>
    </customSheetView>
    <customSheetView guid="{562453CE-35F5-40A3-AD14-6399D1197C99}" hiddenRows="1">
      <pane xSplit="6" ySplit="7" topLeftCell="G8" activePane="bottomRight" state="frozen"/>
      <selection pane="bottomRight" activeCell="K16" sqref="K16"/>
      <pageMargins left="0.7" right="0.7" top="0.75" bottom="0.75" header="0.3" footer="0.3"/>
      <pageSetup paperSize="9" orientation="portrait" r:id="rId14"/>
    </customSheetView>
    <customSheetView guid="{B6B60ED6-A6CC-4DA7-A8CA-5E6DB52D5A87}" hiddenRows="1">
      <pane xSplit="6" ySplit="7" topLeftCell="G8" activePane="bottomRight" state="frozen"/>
      <selection pane="bottomRight" activeCell="K16" sqref="K16"/>
      <pageMargins left="0.7" right="0.7" top="0.75" bottom="0.75" header="0.3" footer="0.3"/>
      <pageSetup paperSize="9" orientation="portrait" r:id="rId15"/>
    </customSheetView>
    <customSheetView guid="{5DF2C78B-5EE4-439D-8D72-8D3A913B65F9}" scale="90" hiddenRows="1">
      <pane xSplit="6" ySplit="7" topLeftCell="G8" activePane="bottomRight" state="frozen"/>
      <selection pane="bottomRight" activeCell="K23" sqref="K23"/>
      <pageMargins left="0.7" right="0.7" top="0.75" bottom="0.75" header="0.3" footer="0.3"/>
      <pageSetup paperSize="9" orientation="portrait" r:id="rId16"/>
    </customSheetView>
    <customSheetView guid="{7C5A2A36-3D69-43D9-9018-A52C27EC78F9}" scale="90" hiddenRows="1">
      <pane xSplit="6" ySplit="7" topLeftCell="G8" activePane="bottomRight" state="frozen"/>
      <selection pane="bottomRight" activeCell="K23" sqref="K23"/>
      <pageMargins left="0.7" right="0.7" top="0.75" bottom="0.75" header="0.3" footer="0.3"/>
      <pageSetup paperSize="9" orientation="portrait" r:id="rId17"/>
    </customSheetView>
    <customSheetView guid="{C282AA4E-1BB5-4296-9AC6-844C0F88E5FC}" scale="90" hiddenRows="1">
      <pane xSplit="6" ySplit="7" topLeftCell="G8" activePane="bottomRight" state="frozen"/>
      <selection pane="bottomRight" activeCell="M26" sqref="M26"/>
      <pageMargins left="0.7" right="0.7" top="0.75" bottom="0.75" header="0.3" footer="0.3"/>
      <pageSetup paperSize="9" orientation="portrait" r:id="rId18"/>
    </customSheetView>
    <customSheetView guid="{996EC2F0-F6EC-4E63-A83E-34865157BD8D}" scale="90" hiddenRows="1">
      <pane xSplit="6" ySplit="7" topLeftCell="G8" activePane="bottomRight" state="frozen"/>
      <selection pane="bottomRight" activeCell="K16" sqref="K16"/>
      <pageMargins left="0.7" right="0.7" top="0.75" bottom="0.75" header="0.3" footer="0.3"/>
      <pageSetup paperSize="9" orientation="portrait" r:id="rId19"/>
    </customSheetView>
    <customSheetView guid="{2940A182-D1A7-43C5-8D6E-965BED4371B0}" scale="90" hiddenRows="1">
      <pane xSplit="6" ySplit="7" topLeftCell="G8" activePane="bottomRight" state="frozen"/>
      <selection pane="bottomRight" activeCell="K23" sqref="K23"/>
      <pageMargins left="0.7" right="0.7" top="0.75" bottom="0.75" header="0.3" footer="0.3"/>
      <pageSetup paperSize="9" orientation="portrait" r:id="rId20"/>
    </customSheetView>
    <customSheetView guid="{AFADB96A-0516-43C1-9F1B-0604F3CAC04A}" scale="90" hiddenRows="1">
      <pane xSplit="6" ySplit="7" topLeftCell="G8" activePane="bottomRight" state="frozen"/>
      <selection pane="bottomRight" activeCell="K16" sqref="K16"/>
      <pageMargins left="0.7" right="0.7" top="0.75" bottom="0.75" header="0.3" footer="0.3"/>
      <pageSetup paperSize="9" orientation="portrait" r:id="rId21"/>
    </customSheetView>
    <customSheetView guid="{133BB3F8-8DD4-4AEF-8CD6-A5FB14681329}" scale="90" hiddenRows="1" state="hidden">
      <pane xSplit="6" ySplit="7" topLeftCell="G8" activePane="bottomRight" state="frozen"/>
      <selection pane="bottomRight" activeCell="K14" sqref="A2:AH24"/>
      <pageMargins left="0.7" right="0.7" top="0.75" bottom="0.75" header="0.3" footer="0.3"/>
      <pageSetup paperSize="9" orientation="portrait" r:id="rId22"/>
    </customSheetView>
  </customSheetViews>
  <mergeCells count="34">
    <mergeCell ref="A21:A22"/>
    <mergeCell ref="B21:B22"/>
    <mergeCell ref="A12:A14"/>
    <mergeCell ref="B12:B14"/>
    <mergeCell ref="A15:A17"/>
    <mergeCell ref="B15:B17"/>
    <mergeCell ref="A18:A20"/>
    <mergeCell ref="B18:B20"/>
    <mergeCell ref="AH4:AH6"/>
    <mergeCell ref="A8:A10"/>
    <mergeCell ref="B8:B10"/>
    <mergeCell ref="B11:AG11"/>
    <mergeCell ref="V4:W5"/>
    <mergeCell ref="X4:Y5"/>
    <mergeCell ref="Z4:AA5"/>
    <mergeCell ref="AB4:AC5"/>
    <mergeCell ref="AD4:AE5"/>
    <mergeCell ref="AF4:AG5"/>
    <mergeCell ref="J4:K5"/>
    <mergeCell ref="L4:M5"/>
    <mergeCell ref="N4:O5"/>
    <mergeCell ref="P4:Q5"/>
    <mergeCell ref="R4:S5"/>
    <mergeCell ref="T4:U5"/>
    <mergeCell ref="C2:S2"/>
    <mergeCell ref="C3:S3"/>
    <mergeCell ref="A4:A6"/>
    <mergeCell ref="B4:B6"/>
    <mergeCell ref="C4:C6"/>
    <mergeCell ref="D4:D5"/>
    <mergeCell ref="E4:E5"/>
    <mergeCell ref="F4:F5"/>
    <mergeCell ref="G4:G5"/>
    <mergeCell ref="H4:I5"/>
  </mergeCells>
  <pageMargins left="0.7" right="0.7" top="0.75" bottom="0.75" header="0.3" footer="0.3"/>
  <pageSetup paperSize="9" orientation="portrait" r:id="rId2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I26"/>
  <sheetViews>
    <sheetView zoomScale="80" zoomScaleNormal="80" workbookViewId="0">
      <pane xSplit="6" ySplit="7" topLeftCell="G11" activePane="bottomRight" state="frozen"/>
      <selection pane="topRight" activeCell="G1" sqref="G1"/>
      <selection pane="bottomLeft" activeCell="A8" sqref="A8"/>
      <selection pane="bottomRight" sqref="A1:XFD106"/>
    </sheetView>
  </sheetViews>
  <sheetFormatPr defaultColWidth="9.140625" defaultRowHeight="15.75" x14ac:dyDescent="0.25"/>
  <cols>
    <col min="1" max="1" width="9.85546875" style="53" customWidth="1"/>
    <col min="2" max="2" width="42.140625" style="53" customWidth="1"/>
    <col min="3" max="3" width="18.5703125" style="54" customWidth="1"/>
    <col min="4" max="4" width="18" style="53" customWidth="1"/>
    <col min="5" max="5" width="14.7109375" style="53" customWidth="1"/>
    <col min="6" max="6" width="15" style="53" customWidth="1"/>
    <col min="7" max="7" width="13.85546875" style="53" customWidth="1"/>
    <col min="8" max="8" width="12.140625" style="53" customWidth="1"/>
    <col min="9" max="9" width="10.85546875" style="53" customWidth="1"/>
    <col min="10" max="10" width="14.28515625" style="53" customWidth="1"/>
    <col min="11" max="11" width="13.5703125" style="53" customWidth="1"/>
    <col min="12" max="12" width="13.85546875" style="53" customWidth="1"/>
    <col min="13" max="13" width="13" style="53" customWidth="1"/>
    <col min="14" max="14" width="13.42578125" style="53" customWidth="1"/>
    <col min="15" max="15" width="11.5703125" style="53" customWidth="1"/>
    <col min="16" max="16" width="13.42578125" style="53" customWidth="1"/>
    <col min="17" max="17" width="11.5703125" style="53" customWidth="1"/>
    <col min="18" max="18" width="13" style="53" customWidth="1"/>
    <col min="19" max="19" width="11.5703125" style="53" customWidth="1"/>
    <col min="20" max="20" width="13" style="53" customWidth="1"/>
    <col min="21" max="21" width="11.5703125" style="53" customWidth="1"/>
    <col min="22" max="22" width="14.28515625" style="53" customWidth="1"/>
    <col min="23" max="23" width="11.5703125" style="53" customWidth="1"/>
    <col min="24" max="24" width="13.5703125" style="53" customWidth="1"/>
    <col min="25" max="25" width="11.5703125" style="53" customWidth="1"/>
    <col min="26" max="26" width="16.140625" style="53" customWidth="1"/>
    <col min="27" max="27" width="11.5703125" style="53" customWidth="1"/>
    <col min="28" max="28" width="14.85546875" style="53" customWidth="1"/>
    <col min="29" max="29" width="11.5703125" style="53" customWidth="1"/>
    <col min="30" max="30" width="13.42578125" style="53" customWidth="1"/>
    <col min="31" max="33" width="11.5703125" style="53" customWidth="1"/>
    <col min="34" max="34" width="38.5703125" style="53" customWidth="1"/>
    <col min="35" max="16384" width="9.140625" style="53"/>
  </cols>
  <sheetData>
    <row r="1" spans="1:35" s="33"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34"/>
      <c r="AE1" s="34"/>
      <c r="AF1" s="34"/>
      <c r="AG1" s="4"/>
      <c r="AH1" s="4"/>
    </row>
    <row r="2" spans="1:35" s="33" customFormat="1" x14ac:dyDescent="0.25">
      <c r="C2" s="363"/>
      <c r="D2" s="363"/>
      <c r="E2" s="363"/>
      <c r="F2" s="363"/>
      <c r="G2" s="363"/>
      <c r="H2" s="363"/>
      <c r="I2" s="363"/>
      <c r="J2" s="363"/>
      <c r="K2" s="363"/>
      <c r="L2" s="363"/>
      <c r="M2" s="363"/>
      <c r="N2" s="363"/>
      <c r="O2" s="363"/>
      <c r="P2" s="363"/>
      <c r="Q2" s="363"/>
      <c r="R2" s="363"/>
      <c r="S2" s="363"/>
      <c r="T2" s="35"/>
      <c r="U2" s="35"/>
      <c r="V2" s="35"/>
      <c r="W2" s="35"/>
      <c r="X2" s="35"/>
      <c r="Y2" s="35"/>
      <c r="Z2" s="35"/>
      <c r="AA2" s="35"/>
      <c r="AB2" s="35"/>
      <c r="AC2" s="35"/>
      <c r="AD2" s="35"/>
      <c r="AE2" s="35"/>
      <c r="AF2" s="35"/>
      <c r="AG2" s="35"/>
      <c r="AH2" s="35"/>
    </row>
    <row r="3" spans="1:35" s="33" customFormat="1" ht="36.75" customHeight="1" x14ac:dyDescent="0.25">
      <c r="C3" s="364"/>
      <c r="D3" s="364"/>
      <c r="E3" s="364"/>
      <c r="F3" s="364"/>
      <c r="G3" s="364"/>
      <c r="H3" s="364"/>
      <c r="I3" s="364"/>
      <c r="J3" s="364"/>
      <c r="K3" s="364"/>
      <c r="L3" s="364"/>
      <c r="M3" s="364"/>
      <c r="N3" s="364"/>
      <c r="O3" s="364"/>
      <c r="P3" s="364"/>
      <c r="Q3" s="364"/>
      <c r="R3" s="364"/>
      <c r="S3" s="364"/>
      <c r="T3" s="36"/>
      <c r="U3" s="36"/>
      <c r="V3" s="36"/>
      <c r="W3" s="36"/>
      <c r="X3" s="36"/>
      <c r="Y3" s="36"/>
      <c r="Z3" s="36"/>
      <c r="AA3" s="36"/>
      <c r="AB3" s="36"/>
      <c r="AC3" s="36"/>
      <c r="AD3" s="37"/>
      <c r="AE3" s="37"/>
      <c r="AF3" s="37"/>
      <c r="AG3" s="37"/>
      <c r="AH3" s="37"/>
    </row>
    <row r="4" spans="1:35" s="33" customFormat="1" ht="15" customHeight="1" x14ac:dyDescent="0.25">
      <c r="A4" s="365"/>
      <c r="B4" s="368"/>
      <c r="C4" s="368"/>
      <c r="D4" s="376"/>
      <c r="E4" s="376"/>
      <c r="F4" s="376"/>
      <c r="G4" s="376"/>
      <c r="H4" s="359"/>
      <c r="I4" s="360"/>
      <c r="J4" s="359"/>
      <c r="K4" s="360"/>
      <c r="L4" s="359"/>
      <c r="M4" s="360"/>
      <c r="N4" s="359"/>
      <c r="O4" s="360"/>
      <c r="P4" s="359"/>
      <c r="Q4" s="360"/>
      <c r="R4" s="359"/>
      <c r="S4" s="360"/>
      <c r="T4" s="359"/>
      <c r="U4" s="360"/>
      <c r="V4" s="359"/>
      <c r="W4" s="360"/>
      <c r="X4" s="359"/>
      <c r="Y4" s="360"/>
      <c r="Z4" s="359"/>
      <c r="AA4" s="360"/>
      <c r="AB4" s="359"/>
      <c r="AC4" s="360"/>
      <c r="AD4" s="359"/>
      <c r="AE4" s="360"/>
      <c r="AF4" s="359"/>
      <c r="AG4" s="360"/>
      <c r="AH4" s="378"/>
    </row>
    <row r="5" spans="1:35" s="33" customFormat="1" ht="39" customHeight="1" x14ac:dyDescent="0.25">
      <c r="A5" s="366"/>
      <c r="B5" s="369"/>
      <c r="C5" s="369"/>
      <c r="D5" s="377"/>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33" customFormat="1" ht="64.5" customHeight="1" x14ac:dyDescent="0.25">
      <c r="A6" s="367"/>
      <c r="B6" s="370"/>
      <c r="C6" s="370"/>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5" s="33" customFormat="1" x14ac:dyDescent="0.2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row>
    <row r="8" spans="1:35" s="42" customFormat="1" ht="31.5" customHeight="1" x14ac:dyDescent="0.25">
      <c r="A8" s="419"/>
      <c r="B8" s="384"/>
      <c r="C8" s="69"/>
      <c r="D8" s="70"/>
      <c r="E8" s="70"/>
      <c r="F8" s="70"/>
      <c r="G8" s="70"/>
      <c r="H8" s="70"/>
      <c r="I8" s="70"/>
      <c r="J8" s="71"/>
      <c r="K8" s="71"/>
      <c r="L8" s="71"/>
      <c r="M8" s="71"/>
      <c r="N8" s="71"/>
      <c r="O8" s="71"/>
      <c r="P8" s="71"/>
      <c r="Q8" s="71"/>
      <c r="R8" s="71"/>
      <c r="S8" s="71"/>
      <c r="T8" s="71"/>
      <c r="U8" s="71"/>
      <c r="V8" s="71"/>
      <c r="W8" s="71"/>
      <c r="X8" s="71"/>
      <c r="Y8" s="71"/>
      <c r="Z8" s="71"/>
      <c r="AA8" s="71"/>
      <c r="AB8" s="71"/>
      <c r="AC8" s="71"/>
      <c r="AD8" s="71"/>
      <c r="AE8" s="71"/>
      <c r="AF8" s="71"/>
      <c r="AG8" s="71"/>
      <c r="AH8" s="72"/>
    </row>
    <row r="9" spans="1:35" s="44" customFormat="1" ht="48.75" customHeight="1" x14ac:dyDescent="0.25">
      <c r="A9" s="433"/>
      <c r="B9" s="385"/>
      <c r="C9" s="73"/>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5"/>
    </row>
    <row r="10" spans="1:35" s="44" customFormat="1" ht="57.75" customHeight="1" x14ac:dyDescent="0.25">
      <c r="A10" s="433"/>
      <c r="B10" s="385"/>
      <c r="C10" s="73"/>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5"/>
    </row>
    <row r="11" spans="1:35" s="44" customFormat="1" ht="41.25" customHeight="1" x14ac:dyDescent="0.25">
      <c r="A11" s="420"/>
      <c r="B11" s="386"/>
      <c r="C11" s="73"/>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5"/>
    </row>
    <row r="12" spans="1:35" s="47" customFormat="1" ht="18.75" customHeight="1" x14ac:dyDescent="0.25">
      <c r="A12" s="45"/>
      <c r="B12" s="387"/>
      <c r="C12" s="388"/>
      <c r="D12" s="388"/>
      <c r="E12" s="388"/>
      <c r="F12" s="388"/>
      <c r="G12" s="388"/>
      <c r="H12" s="388"/>
      <c r="I12" s="388"/>
      <c r="J12" s="388"/>
      <c r="K12" s="388"/>
      <c r="L12" s="388"/>
      <c r="M12" s="388"/>
      <c r="N12" s="388"/>
      <c r="O12" s="388"/>
      <c r="P12" s="388"/>
      <c r="Q12" s="388"/>
      <c r="R12" s="388"/>
      <c r="S12" s="388"/>
      <c r="T12" s="388"/>
      <c r="U12" s="388"/>
      <c r="V12" s="388"/>
      <c r="W12" s="388"/>
      <c r="X12" s="388"/>
      <c r="Y12" s="388"/>
      <c r="Z12" s="388"/>
      <c r="AA12" s="388"/>
      <c r="AB12" s="388"/>
      <c r="AC12" s="388"/>
      <c r="AD12" s="388"/>
      <c r="AE12" s="388"/>
      <c r="AF12" s="388"/>
      <c r="AG12" s="389"/>
      <c r="AH12" s="46"/>
    </row>
    <row r="13" spans="1:35" s="77" customFormat="1" ht="31.5" customHeight="1" x14ac:dyDescent="0.25">
      <c r="A13" s="390"/>
      <c r="B13" s="378"/>
      <c r="C13" s="57"/>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60"/>
      <c r="AI13" s="76"/>
    </row>
    <row r="14" spans="1:35" s="77" customFormat="1" ht="42.75" customHeight="1" x14ac:dyDescent="0.25">
      <c r="A14" s="391"/>
      <c r="B14" s="379"/>
      <c r="C14" s="61"/>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146"/>
      <c r="AI14" s="76"/>
    </row>
    <row r="15" spans="1:35" s="77" customFormat="1" ht="57" customHeight="1" x14ac:dyDescent="0.25">
      <c r="A15" s="391"/>
      <c r="B15" s="379"/>
      <c r="C15" s="61"/>
      <c r="D15" s="62"/>
      <c r="E15" s="62"/>
      <c r="F15" s="62"/>
      <c r="G15" s="62"/>
      <c r="H15" s="62"/>
      <c r="I15" s="62"/>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0"/>
      <c r="AI15" s="76"/>
    </row>
    <row r="16" spans="1:35" s="50" customFormat="1" ht="41.25" customHeight="1" x14ac:dyDescent="0.25">
      <c r="A16" s="392"/>
      <c r="B16" s="380"/>
      <c r="C16" s="61"/>
      <c r="D16" s="62"/>
      <c r="E16" s="62"/>
      <c r="F16" s="62"/>
      <c r="G16" s="62"/>
      <c r="H16" s="62"/>
      <c r="I16" s="62"/>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4"/>
      <c r="AI16" s="49"/>
    </row>
    <row r="17" spans="1:35" s="50" customFormat="1" ht="41.25" customHeight="1" x14ac:dyDescent="0.25">
      <c r="A17" s="333"/>
      <c r="B17" s="334"/>
      <c r="C17" s="57"/>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337"/>
      <c r="AI17" s="49"/>
    </row>
    <row r="18" spans="1:35" s="50" customFormat="1" ht="41.25" customHeight="1" x14ac:dyDescent="0.25">
      <c r="A18" s="333"/>
      <c r="B18" s="334"/>
      <c r="C18" s="335"/>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4"/>
      <c r="AI18" s="49"/>
    </row>
    <row r="19" spans="1:35" s="50" customFormat="1" ht="132.75" customHeight="1" x14ac:dyDescent="0.25">
      <c r="A19" s="396"/>
      <c r="B19" s="378"/>
      <c r="C19" s="57"/>
      <c r="D19" s="58"/>
      <c r="E19" s="58"/>
      <c r="F19" s="58"/>
      <c r="G19" s="58"/>
      <c r="H19" s="58"/>
      <c r="I19" s="58"/>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144"/>
      <c r="AI19" s="49"/>
    </row>
    <row r="20" spans="1:35" s="50" customFormat="1" ht="138.75" customHeight="1" x14ac:dyDescent="0.25">
      <c r="A20" s="391"/>
      <c r="B20" s="379"/>
      <c r="C20" s="61"/>
      <c r="D20" s="62"/>
      <c r="E20" s="62"/>
      <c r="F20" s="62"/>
      <c r="G20" s="62"/>
      <c r="H20" s="62"/>
      <c r="I20" s="62"/>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0"/>
      <c r="AI20" s="49"/>
    </row>
    <row r="21" spans="1:35" s="50" customFormat="1" ht="92.25" customHeight="1" x14ac:dyDescent="0.25">
      <c r="A21" s="396"/>
      <c r="B21" s="378"/>
      <c r="C21" s="57"/>
      <c r="D21" s="58"/>
      <c r="E21" s="58"/>
      <c r="F21" s="58"/>
      <c r="G21" s="58"/>
      <c r="H21" s="58"/>
      <c r="I21" s="58"/>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146"/>
      <c r="AI21" s="49"/>
    </row>
    <row r="22" spans="1:35" s="50" customFormat="1" ht="101.25" customHeight="1" x14ac:dyDescent="0.25">
      <c r="A22" s="391"/>
      <c r="B22" s="379"/>
      <c r="C22" s="61"/>
      <c r="D22" s="62"/>
      <c r="E22" s="62"/>
      <c r="F22" s="62"/>
      <c r="G22" s="62"/>
      <c r="H22" s="62"/>
      <c r="I22" s="62"/>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0"/>
      <c r="AI22" s="49"/>
    </row>
    <row r="23" spans="1:35" s="80" customFormat="1" ht="21" customHeight="1" x14ac:dyDescent="0.25">
      <c r="A23" s="78"/>
      <c r="B23" s="434"/>
      <c r="C23" s="435"/>
      <c r="D23" s="435"/>
      <c r="E23" s="435"/>
      <c r="F23" s="435"/>
      <c r="G23" s="435"/>
      <c r="H23" s="435"/>
      <c r="I23" s="435"/>
      <c r="J23" s="435"/>
      <c r="K23" s="435"/>
      <c r="L23" s="435"/>
      <c r="M23" s="435"/>
      <c r="N23" s="435"/>
      <c r="O23" s="435"/>
      <c r="P23" s="435"/>
      <c r="Q23" s="435"/>
      <c r="R23" s="435"/>
      <c r="S23" s="435"/>
      <c r="T23" s="435"/>
      <c r="U23" s="435"/>
      <c r="V23" s="435"/>
      <c r="W23" s="435"/>
      <c r="X23" s="435"/>
      <c r="Y23" s="435"/>
      <c r="Z23" s="435"/>
      <c r="AA23" s="435"/>
      <c r="AB23" s="435"/>
      <c r="AC23" s="435"/>
      <c r="AD23" s="435"/>
      <c r="AE23" s="435"/>
      <c r="AF23" s="435"/>
      <c r="AG23" s="436"/>
      <c r="AH23" s="52"/>
      <c r="AI23" s="79"/>
    </row>
    <row r="24" spans="1:35" s="42" customFormat="1" ht="30.75" customHeight="1" x14ac:dyDescent="0.25">
      <c r="A24" s="437"/>
      <c r="B24" s="440"/>
      <c r="C24" s="81"/>
      <c r="D24" s="82"/>
      <c r="E24" s="82"/>
      <c r="F24" s="82"/>
      <c r="G24" s="82"/>
      <c r="H24" s="82"/>
      <c r="I24" s="82"/>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4"/>
      <c r="AI24" s="51"/>
    </row>
    <row r="25" spans="1:35" s="44" customFormat="1" ht="55.5" customHeight="1" x14ac:dyDescent="0.25">
      <c r="A25" s="438"/>
      <c r="B25" s="441"/>
      <c r="C25" s="65"/>
      <c r="D25" s="85"/>
      <c r="E25" s="85"/>
      <c r="F25" s="85"/>
      <c r="G25" s="85"/>
      <c r="H25" s="85"/>
      <c r="I25" s="85"/>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7"/>
      <c r="AI25" s="51"/>
    </row>
    <row r="26" spans="1:35" s="44" customFormat="1" ht="47.25" customHeight="1" x14ac:dyDescent="0.25">
      <c r="A26" s="439"/>
      <c r="B26" s="442"/>
      <c r="C26" s="65"/>
      <c r="D26" s="85"/>
      <c r="E26" s="85"/>
      <c r="F26" s="85"/>
      <c r="G26" s="85"/>
      <c r="H26" s="85"/>
      <c r="I26" s="85"/>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7"/>
      <c r="AI26" s="51"/>
    </row>
  </sheetData>
  <customSheetViews>
    <customSheetView guid="{60A1F930-4BEC-460A-8E14-01E47F6DD055}" scale="80">
      <pane xSplit="6" ySplit="7" topLeftCell="G11" activePane="bottomRight" state="frozen"/>
      <selection pane="bottomRight" activeCell="C3" sqref="C3:S3"/>
      <pageMargins left="0.7" right="0.7" top="0.75" bottom="0.75" header="0.3" footer="0.3"/>
      <pageSetup paperSize="9" orientation="portrait" r:id="rId1"/>
    </customSheetView>
    <customSheetView guid="{BBF6B43F-E0FC-43DF-B91C-674F6AB4B556}" scale="80">
      <pane xSplit="6" ySplit="7" topLeftCell="G11" activePane="bottomRight" state="frozen"/>
      <selection pane="bottomRight" activeCell="C3" sqref="C3:S3"/>
      <pageMargins left="0.7" right="0.7" top="0.75" bottom="0.75" header="0.3" footer="0.3"/>
      <pageSetup paperSize="9" orientation="portrait" r:id="rId2"/>
    </customSheetView>
    <customSheetView guid="{30B635D9-57DB-47D5-8A0F-4B30DD769960}" scale="80">
      <pane xSplit="6" ySplit="7" topLeftCell="G11" activePane="bottomRight" state="frozen"/>
      <selection pane="bottomRight" activeCell="C3" sqref="C3:S3"/>
      <pageMargins left="0.7" right="0.7" top="0.75" bottom="0.75" header="0.3" footer="0.3"/>
      <pageSetup paperSize="9" orientation="portrait" r:id="rId3"/>
    </customSheetView>
    <customSheetView guid="{DAEDC989-02E7-4319-8354-59410ACF3F1F}" scale="80">
      <pane xSplit="6" ySplit="7" topLeftCell="G8" activePane="bottomRight" state="frozen"/>
      <selection pane="bottomRight" activeCell="B12" sqref="B12:AG12"/>
      <pageMargins left="0.7" right="0.7" top="0.75" bottom="0.75" header="0.3" footer="0.3"/>
      <pageSetup paperSize="9" orientation="portrait" r:id="rId4"/>
    </customSheetView>
    <customSheetView guid="{21E1D423-7B38-4272-8354-09B4DB62C9EB}" scale="80">
      <pane xSplit="6" ySplit="7" topLeftCell="G11" activePane="bottomRight" state="frozen"/>
      <selection pane="bottomRight" activeCell="C3" sqref="C3:S3"/>
      <pageMargins left="0.7" right="0.7" top="0.75" bottom="0.75" header="0.3" footer="0.3"/>
      <pageSetup paperSize="9" orientation="portrait" r:id="rId5"/>
    </customSheetView>
    <customSheetView guid="{EA46B61D-849C-4795-A4FF-F8F1740022EB}" scale="80">
      <pane xSplit="6" ySplit="7" topLeftCell="G11" activePane="bottomRight" state="frozen"/>
      <selection pane="bottomRight" activeCell="C3" sqref="C3:S3"/>
      <pageMargins left="0.7" right="0.7" top="0.75" bottom="0.75" header="0.3" footer="0.3"/>
      <pageSetup paperSize="9" orientation="portrait" r:id="rId6"/>
    </customSheetView>
    <customSheetView guid="{A0E2FBF6-E560-4343-8BE6-217DC798135B}" scale="80">
      <pane xSplit="6" ySplit="7" topLeftCell="G11" activePane="bottomRight" state="frozen"/>
      <selection pane="bottomRight" activeCell="C3" sqref="C3:S3"/>
      <pageMargins left="0.7" right="0.7" top="0.75" bottom="0.75" header="0.3" footer="0.3"/>
      <pageSetup paperSize="9" orientation="portrait" r:id="rId7"/>
    </customSheetView>
    <customSheetView guid="{20A05A62-CBE8-4538-BBC3-2AD9D3B8FAC0}" scale="80">
      <pane xSplit="6" ySplit="7" topLeftCell="G11" activePane="bottomRight" state="frozen"/>
      <selection pane="bottomRight" activeCell="C3" sqref="C3:S3"/>
      <pageMargins left="0.7" right="0.7" top="0.75" bottom="0.75" header="0.3" footer="0.3"/>
      <pageSetup paperSize="9" orientation="portrait" r:id="rId8"/>
    </customSheetView>
    <customSheetView guid="{A4AF2100-C59D-4F60-9EAB-56D9103463F7}" scale="80">
      <pane xSplit="6" ySplit="7" topLeftCell="G11" activePane="bottomRight" state="frozen"/>
      <selection pane="bottomRight" activeCell="C3" sqref="C3:S3"/>
      <pageMargins left="0.7" right="0.7" top="0.75" bottom="0.75" header="0.3" footer="0.3"/>
      <pageSetup paperSize="9" orientation="portrait" r:id="rId9"/>
    </customSheetView>
    <customSheetView guid="{AB9978E4-895D-4050-8F07-2484E22632D1}" scale="80">
      <pane xSplit="6" ySplit="7" topLeftCell="G11" activePane="bottomRight" state="frozen"/>
      <selection pane="bottomRight" activeCell="C3" sqref="C3:S3"/>
      <pageMargins left="0.7" right="0.7" top="0.75" bottom="0.75" header="0.3" footer="0.3"/>
      <pageSetup paperSize="9" orientation="portrait" r:id="rId10"/>
    </customSheetView>
    <customSheetView guid="{519948E4-0B24-465F-9D9E-44BE50D1D647}" scale="80">
      <pane xSplit="6" ySplit="7" topLeftCell="G11" activePane="bottomRight" state="frozen"/>
      <selection pane="bottomRight" activeCell="C3" sqref="C3:S3"/>
      <pageMargins left="0.7" right="0.7" top="0.75" bottom="0.75" header="0.3" footer="0.3"/>
      <pageSetup paperSize="9" orientation="portrait" r:id="rId11"/>
    </customSheetView>
    <customSheetView guid="{C7DC638A-7F60-46C9-A1FB-9ADEAE87F332}" scale="80">
      <pane xSplit="6" ySplit="7" topLeftCell="G11" activePane="bottomRight" state="frozen"/>
      <selection pane="bottomRight" activeCell="C3" sqref="C3:S3"/>
      <pageMargins left="0.7" right="0.7" top="0.75" bottom="0.75" header="0.3" footer="0.3"/>
      <pageSetup paperSize="9" orientation="portrait" r:id="rId12"/>
    </customSheetView>
    <customSheetView guid="{2A5A11D4-90C6-4A3E-8165-7D7BD634B22F}" scale="80">
      <pane xSplit="6" ySplit="7" topLeftCell="G11" activePane="bottomRight" state="frozen"/>
      <selection pane="bottomRight" activeCell="C3" sqref="C3:S3"/>
      <pageMargins left="0.7" right="0.7" top="0.75" bottom="0.75" header="0.3" footer="0.3"/>
      <pageSetup paperSize="9" orientation="portrait" r:id="rId13"/>
    </customSheetView>
    <customSheetView guid="{562453CE-35F5-40A3-AD14-6399D1197C99}" scale="80">
      <pane xSplit="6" ySplit="7" topLeftCell="G8" activePane="bottomRight" state="frozen"/>
      <selection pane="bottomRight" activeCell="B12" sqref="B12:AG12"/>
      <pageMargins left="0.7" right="0.7" top="0.75" bottom="0.75" header="0.3" footer="0.3"/>
      <pageSetup paperSize="9" orientation="portrait" r:id="rId14"/>
    </customSheetView>
    <customSheetView guid="{B6B60ED6-A6CC-4DA7-A8CA-5E6DB52D5A87}" scale="80">
      <pane xSplit="6" ySplit="7" topLeftCell="U14" activePane="bottomRight" state="frozen"/>
      <selection pane="bottomRight" activeCell="AH14" sqref="AH14"/>
      <pageMargins left="0.7" right="0.7" top="0.75" bottom="0.75" header="0.3" footer="0.3"/>
      <pageSetup paperSize="9" orientation="portrait" r:id="rId15"/>
    </customSheetView>
    <customSheetView guid="{5DF2C78B-5EE4-439D-8D72-8D3A913B65F9}" scale="80">
      <pane xSplit="6" ySplit="7" topLeftCell="G11" activePane="bottomRight" state="frozen"/>
      <selection pane="bottomRight" activeCell="C3" sqref="C3:S3"/>
      <pageMargins left="0.7" right="0.7" top="0.75" bottom="0.75" header="0.3" footer="0.3"/>
      <pageSetup paperSize="9" orientation="portrait" r:id="rId16"/>
    </customSheetView>
    <customSheetView guid="{7C5A2A36-3D69-43D9-9018-A52C27EC78F9}" scale="80">
      <pane xSplit="6" ySplit="7" topLeftCell="G11" activePane="bottomRight" state="frozen"/>
      <selection pane="bottomRight" activeCell="C3" sqref="C3:S3"/>
      <pageMargins left="0.7" right="0.7" top="0.75" bottom="0.75" header="0.3" footer="0.3"/>
      <pageSetup paperSize="9" orientation="portrait" r:id="rId17"/>
    </customSheetView>
    <customSheetView guid="{C282AA4E-1BB5-4296-9AC6-844C0F88E5FC}" scale="80">
      <pane xSplit="6" ySplit="7" topLeftCell="G11" activePane="bottomRight" state="frozen"/>
      <selection pane="bottomRight" activeCell="C3" sqref="C3:S3"/>
      <pageMargins left="0.7" right="0.7" top="0.75" bottom="0.75" header="0.3" footer="0.3"/>
      <pageSetup paperSize="9" orientation="portrait" r:id="rId18"/>
    </customSheetView>
    <customSheetView guid="{996EC2F0-F6EC-4E63-A83E-34865157BD8D}" scale="80">
      <pane xSplit="6" ySplit="7" topLeftCell="G11" activePane="bottomRight" state="frozen"/>
      <selection pane="bottomRight" activeCell="C3" sqref="C3:S3"/>
      <pageMargins left="0.7" right="0.7" top="0.75" bottom="0.75" header="0.3" footer="0.3"/>
      <pageSetup paperSize="9" orientation="portrait" r:id="rId19"/>
    </customSheetView>
    <customSheetView guid="{2940A182-D1A7-43C5-8D6E-965BED4371B0}" scale="80">
      <pane xSplit="6" ySplit="7" topLeftCell="G11" activePane="bottomRight" state="frozen"/>
      <selection pane="bottomRight" activeCell="C3" sqref="C3:S3"/>
      <pageMargins left="0.7" right="0.7" top="0.75" bottom="0.75" header="0.3" footer="0.3"/>
      <pageSetup paperSize="9" orientation="portrait" r:id="rId20"/>
    </customSheetView>
    <customSheetView guid="{AFADB96A-0516-43C1-9F1B-0604F3CAC04A}" scale="80">
      <pane xSplit="6" ySplit="7" topLeftCell="G11" activePane="bottomRight" state="frozen"/>
      <selection pane="bottomRight" activeCell="C3" sqref="C3:S3"/>
      <pageMargins left="0.7" right="0.7" top="0.75" bottom="0.75" header="0.3" footer="0.3"/>
      <pageSetup paperSize="9" orientation="portrait" r:id="rId21"/>
    </customSheetView>
    <customSheetView guid="{133BB3F8-8DD4-4AEF-8CD6-A5FB14681329}" scale="80" state="hidden">
      <pane xSplit="6" ySplit="7" topLeftCell="G11" activePane="bottomRight" state="frozen"/>
      <selection pane="bottomRight" sqref="A1:XFD106"/>
      <pageMargins left="0.7" right="0.7" top="0.75" bottom="0.75" header="0.3" footer="0.3"/>
      <pageSetup paperSize="9" orientation="portrait" r:id="rId22"/>
    </customSheetView>
  </customSheetViews>
  <mergeCells count="35">
    <mergeCell ref="B23:AG23"/>
    <mergeCell ref="A24:A26"/>
    <mergeCell ref="B24:B26"/>
    <mergeCell ref="A19:A20"/>
    <mergeCell ref="B19:B20"/>
    <mergeCell ref="A21:A22"/>
    <mergeCell ref="B21:B22"/>
    <mergeCell ref="AH4:AH6"/>
    <mergeCell ref="A8:A11"/>
    <mergeCell ref="B8:B11"/>
    <mergeCell ref="B12:AG12"/>
    <mergeCell ref="A13:A16"/>
    <mergeCell ref="B13:B16"/>
    <mergeCell ref="V4:W5"/>
    <mergeCell ref="X4:Y5"/>
    <mergeCell ref="Z4:AA5"/>
    <mergeCell ref="AB4:AC5"/>
    <mergeCell ref="AD4:AE5"/>
    <mergeCell ref="AF4:AG5"/>
    <mergeCell ref="J4:K5"/>
    <mergeCell ref="L4:M5"/>
    <mergeCell ref="N4:O5"/>
    <mergeCell ref="P4:Q5"/>
    <mergeCell ref="R4:S5"/>
    <mergeCell ref="T4:U5"/>
    <mergeCell ref="C2:S2"/>
    <mergeCell ref="C3:S3"/>
    <mergeCell ref="A4:A6"/>
    <mergeCell ref="B4:B6"/>
    <mergeCell ref="C4:C6"/>
    <mergeCell ref="D4:D5"/>
    <mergeCell ref="E4:E5"/>
    <mergeCell ref="F4:F5"/>
    <mergeCell ref="G4:G5"/>
    <mergeCell ref="H4:I5"/>
  </mergeCells>
  <pageMargins left="0.7" right="0.7" top="0.75" bottom="0.75" header="0.3" footer="0.3"/>
  <pageSetup paperSize="9" orientation="portrait" r:id="rId23"/>
  <legacyDrawing r:id="rId2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00"/>
  <sheetViews>
    <sheetView zoomScale="80" zoomScaleNormal="100" workbookViewId="0">
      <pane xSplit="6" ySplit="7" topLeftCell="G16" activePane="bottomRight" state="frozen"/>
      <selection pane="topRight" activeCell="G1" sqref="G1"/>
      <selection pane="bottomLeft" activeCell="A8" sqref="A8"/>
      <selection pane="bottomRight" sqref="A1:XFD106"/>
    </sheetView>
  </sheetViews>
  <sheetFormatPr defaultColWidth="9.140625" defaultRowHeight="15" x14ac:dyDescent="0.25"/>
  <cols>
    <col min="1" max="1" width="6.5703125" style="8" customWidth="1"/>
    <col min="2" max="2" width="34.5703125" style="8" customWidth="1"/>
    <col min="3" max="3" width="20.85546875" style="9" customWidth="1"/>
    <col min="4" max="4" width="18" style="130"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5.140625" style="8" customWidth="1"/>
    <col min="13" max="13" width="13" style="8" customWidth="1"/>
    <col min="14" max="14" width="15.28515625" style="8" customWidth="1"/>
    <col min="15" max="15" width="13.85546875" style="8" customWidth="1"/>
    <col min="16" max="16" width="15" style="8" customWidth="1"/>
    <col min="17" max="17" width="11.5703125" style="8" customWidth="1"/>
    <col min="18" max="18" width="14.42578125"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3.7109375" style="8" customWidth="1"/>
    <col min="33" max="33" width="11.5703125" style="8" customWidth="1"/>
    <col min="34" max="34" width="92.7109375" style="8" customWidth="1"/>
    <col min="35" max="16384" width="9.140625" style="8"/>
  </cols>
  <sheetData>
    <row r="1" spans="1:35" s="10" customFormat="1" ht="23.25" customHeight="1" x14ac:dyDescent="0.25">
      <c r="C1" s="119"/>
      <c r="D1" s="120"/>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63"/>
      <c r="D2" s="363"/>
      <c r="E2" s="363"/>
      <c r="F2" s="363"/>
      <c r="G2" s="363"/>
      <c r="H2" s="363"/>
      <c r="I2" s="363"/>
      <c r="J2" s="363"/>
      <c r="K2" s="363"/>
      <c r="L2" s="363"/>
      <c r="M2" s="363"/>
      <c r="N2" s="363"/>
      <c r="O2" s="363"/>
      <c r="P2" s="363"/>
      <c r="Q2" s="363"/>
      <c r="R2" s="363"/>
      <c r="S2" s="363"/>
      <c r="T2" s="35"/>
      <c r="U2" s="35"/>
      <c r="V2" s="35"/>
      <c r="W2" s="35"/>
      <c r="X2" s="35"/>
      <c r="Y2" s="35"/>
      <c r="Z2" s="35"/>
      <c r="AA2" s="35"/>
      <c r="AB2" s="35"/>
      <c r="AC2" s="35"/>
      <c r="AD2" s="35"/>
      <c r="AE2" s="35"/>
      <c r="AF2" s="35"/>
      <c r="AG2" s="35"/>
      <c r="AH2" s="35"/>
    </row>
    <row r="3" spans="1:35" s="10" customFormat="1" ht="27" customHeight="1" x14ac:dyDescent="0.25">
      <c r="A3" s="55"/>
      <c r="B3" s="55"/>
      <c r="C3" s="364"/>
      <c r="D3" s="364"/>
      <c r="E3" s="364"/>
      <c r="F3" s="364"/>
      <c r="G3" s="364"/>
      <c r="H3" s="364"/>
      <c r="I3" s="364"/>
      <c r="J3" s="364"/>
      <c r="K3" s="364"/>
      <c r="L3" s="364"/>
      <c r="M3" s="364"/>
      <c r="N3" s="364"/>
      <c r="O3" s="364"/>
      <c r="P3" s="364"/>
      <c r="Q3" s="364"/>
      <c r="R3" s="364"/>
      <c r="S3" s="364"/>
      <c r="T3" s="36"/>
      <c r="U3" s="36"/>
      <c r="V3" s="36"/>
      <c r="W3" s="36"/>
      <c r="X3" s="36"/>
      <c r="Y3" s="36"/>
      <c r="Z3" s="36"/>
      <c r="AA3" s="36"/>
      <c r="AB3" s="36"/>
      <c r="AC3" s="36"/>
      <c r="AD3" s="37"/>
      <c r="AE3" s="37"/>
      <c r="AF3" s="37"/>
      <c r="AG3" s="37"/>
      <c r="AH3" s="37"/>
    </row>
    <row r="4" spans="1:35" s="10" customFormat="1" ht="15" customHeight="1" x14ac:dyDescent="0.25">
      <c r="A4" s="365"/>
      <c r="B4" s="368"/>
      <c r="C4" s="371"/>
      <c r="D4" s="374"/>
      <c r="E4" s="376"/>
      <c r="F4" s="376"/>
      <c r="G4" s="376"/>
      <c r="H4" s="359"/>
      <c r="I4" s="360"/>
      <c r="J4" s="359"/>
      <c r="K4" s="360"/>
      <c r="L4" s="359"/>
      <c r="M4" s="360"/>
      <c r="N4" s="359"/>
      <c r="O4" s="360"/>
      <c r="P4" s="359"/>
      <c r="Q4" s="360"/>
      <c r="R4" s="359"/>
      <c r="S4" s="360"/>
      <c r="T4" s="359"/>
      <c r="U4" s="360"/>
      <c r="V4" s="359"/>
      <c r="W4" s="360"/>
      <c r="X4" s="359"/>
      <c r="Y4" s="360"/>
      <c r="Z4" s="359"/>
      <c r="AA4" s="360"/>
      <c r="AB4" s="359"/>
      <c r="AC4" s="360"/>
      <c r="AD4" s="359"/>
      <c r="AE4" s="360"/>
      <c r="AF4" s="359"/>
      <c r="AG4" s="360"/>
      <c r="AH4" s="378"/>
    </row>
    <row r="5" spans="1:35" s="10" customFormat="1" ht="39" customHeight="1" x14ac:dyDescent="0.25">
      <c r="A5" s="366"/>
      <c r="B5" s="369"/>
      <c r="C5" s="372"/>
      <c r="D5" s="375"/>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10" customFormat="1" ht="64.5" customHeight="1" x14ac:dyDescent="0.25">
      <c r="A6" s="367"/>
      <c r="B6" s="370"/>
      <c r="C6" s="373"/>
      <c r="D6" s="121"/>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5" s="32" customFormat="1" ht="15.75" x14ac:dyDescent="0.25">
      <c r="A7" s="40"/>
      <c r="B7" s="40"/>
      <c r="C7" s="122"/>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5" s="25" customFormat="1" ht="31.5" customHeight="1" x14ac:dyDescent="0.25">
      <c r="A8" s="381"/>
      <c r="B8" s="384"/>
      <c r="C8" s="123"/>
      <c r="D8" s="70"/>
      <c r="E8" s="70"/>
      <c r="F8" s="70"/>
      <c r="G8" s="70"/>
      <c r="H8" s="70"/>
      <c r="I8" s="70"/>
      <c r="J8" s="71"/>
      <c r="K8" s="71"/>
      <c r="L8" s="71"/>
      <c r="M8" s="71"/>
      <c r="N8" s="71"/>
      <c r="O8" s="71"/>
      <c r="P8" s="71"/>
      <c r="Q8" s="71"/>
      <c r="R8" s="71"/>
      <c r="S8" s="71"/>
      <c r="T8" s="71"/>
      <c r="U8" s="71"/>
      <c r="V8" s="71"/>
      <c r="W8" s="71"/>
      <c r="X8" s="71"/>
      <c r="Y8" s="71"/>
      <c r="Z8" s="71"/>
      <c r="AA8" s="71"/>
      <c r="AB8" s="71"/>
      <c r="AC8" s="71"/>
      <c r="AD8" s="71"/>
      <c r="AE8" s="71"/>
      <c r="AF8" s="71"/>
      <c r="AG8" s="71"/>
      <c r="AH8" s="72"/>
    </row>
    <row r="9" spans="1:35" s="26" customFormat="1" ht="26.25" customHeight="1" x14ac:dyDescent="0.25">
      <c r="A9" s="382"/>
      <c r="B9" s="385"/>
      <c r="C9" s="12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5"/>
    </row>
    <row r="10" spans="1:35" s="26" customFormat="1" ht="40.5" customHeight="1" x14ac:dyDescent="0.25">
      <c r="A10" s="382"/>
      <c r="B10" s="385"/>
      <c r="C10" s="12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5"/>
    </row>
    <row r="11" spans="1:35" s="26" customFormat="1" ht="40.5" customHeight="1" x14ac:dyDescent="0.25">
      <c r="A11" s="382"/>
      <c r="B11" s="385"/>
      <c r="C11" s="12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5"/>
    </row>
    <row r="12" spans="1:35" s="26" customFormat="1" ht="34.5" customHeight="1" x14ac:dyDescent="0.25">
      <c r="A12" s="383"/>
      <c r="B12" s="386"/>
      <c r="C12" s="12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5"/>
    </row>
    <row r="13" spans="1:35" s="22" customFormat="1" ht="18.75" customHeight="1" x14ac:dyDescent="0.25">
      <c r="A13" s="66"/>
      <c r="B13" s="387"/>
      <c r="C13" s="388"/>
      <c r="D13" s="388"/>
      <c r="E13" s="388"/>
      <c r="F13" s="388"/>
      <c r="G13" s="388"/>
      <c r="H13" s="388"/>
      <c r="I13" s="388"/>
      <c r="J13" s="388"/>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9"/>
      <c r="AH13" s="64"/>
    </row>
    <row r="14" spans="1:35" s="21" customFormat="1" ht="23.25" customHeight="1" x14ac:dyDescent="0.25">
      <c r="A14" s="390"/>
      <c r="B14" s="393"/>
      <c r="C14" s="125"/>
      <c r="D14" s="70"/>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60"/>
      <c r="AI14" s="23"/>
    </row>
    <row r="15" spans="1:35" s="21" customFormat="1" ht="17.25" customHeight="1" x14ac:dyDescent="0.25">
      <c r="A15" s="391"/>
      <c r="B15" s="394"/>
      <c r="C15" s="126"/>
      <c r="D15" s="74"/>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0"/>
      <c r="AI15" s="23"/>
    </row>
    <row r="16" spans="1:35" s="21" customFormat="1" ht="37.5" customHeight="1" x14ac:dyDescent="0.25">
      <c r="A16" s="391"/>
      <c r="B16" s="394"/>
      <c r="C16" s="126"/>
      <c r="D16" s="74"/>
      <c r="E16" s="62"/>
      <c r="F16" s="62"/>
      <c r="G16" s="62"/>
      <c r="H16" s="62"/>
      <c r="I16" s="62"/>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0"/>
      <c r="AI16" s="23"/>
    </row>
    <row r="17" spans="1:35" s="22" customFormat="1" ht="33" customHeight="1" x14ac:dyDescent="0.25">
      <c r="A17" s="392"/>
      <c r="B17" s="395"/>
      <c r="C17" s="126"/>
      <c r="D17" s="74"/>
      <c r="E17" s="62"/>
      <c r="F17" s="62"/>
      <c r="G17" s="62"/>
      <c r="H17" s="62"/>
      <c r="I17" s="62"/>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4"/>
      <c r="AI17" s="20"/>
    </row>
    <row r="18" spans="1:35" s="21" customFormat="1" ht="21" customHeight="1" x14ac:dyDescent="0.25">
      <c r="A18" s="390"/>
      <c r="B18" s="401"/>
      <c r="C18" s="125"/>
      <c r="D18" s="70"/>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60"/>
      <c r="AI18" s="23"/>
    </row>
    <row r="19" spans="1:35" s="21" customFormat="1" ht="23.25" customHeight="1" x14ac:dyDescent="0.25">
      <c r="A19" s="391"/>
      <c r="B19" s="402"/>
      <c r="C19" s="126"/>
      <c r="D19" s="74"/>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0"/>
      <c r="AI19" s="23"/>
    </row>
    <row r="20" spans="1:35" s="21" customFormat="1" ht="36.75" customHeight="1" x14ac:dyDescent="0.25">
      <c r="A20" s="391"/>
      <c r="B20" s="402"/>
      <c r="C20" s="126"/>
      <c r="D20" s="74"/>
      <c r="E20" s="62"/>
      <c r="F20" s="62"/>
      <c r="G20" s="62"/>
      <c r="H20" s="62"/>
      <c r="I20" s="62"/>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0"/>
      <c r="AI20" s="23"/>
    </row>
    <row r="21" spans="1:35" s="22" customFormat="1" ht="33" customHeight="1" x14ac:dyDescent="0.25">
      <c r="A21" s="392"/>
      <c r="B21" s="425"/>
      <c r="C21" s="126"/>
      <c r="D21" s="74"/>
      <c r="E21" s="62"/>
      <c r="F21" s="62"/>
      <c r="G21" s="62"/>
      <c r="H21" s="62"/>
      <c r="I21" s="62"/>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4"/>
      <c r="AI21" s="20"/>
    </row>
    <row r="22" spans="1:35" s="21" customFormat="1" ht="18" customHeight="1" x14ac:dyDescent="0.25">
      <c r="A22" s="390"/>
      <c r="B22" s="401"/>
      <c r="C22" s="125"/>
      <c r="D22" s="70"/>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60"/>
      <c r="AI22" s="23"/>
    </row>
    <row r="23" spans="1:35" s="21" customFormat="1" ht="36" hidden="1" customHeight="1" x14ac:dyDescent="0.25">
      <c r="A23" s="391"/>
      <c r="B23" s="402"/>
      <c r="C23" s="126"/>
      <c r="D23" s="74"/>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0"/>
      <c r="AI23" s="23"/>
    </row>
    <row r="24" spans="1:35" s="21" customFormat="1" ht="37.5" customHeight="1" x14ac:dyDescent="0.25">
      <c r="A24" s="391"/>
      <c r="B24" s="402"/>
      <c r="C24" s="126"/>
      <c r="D24" s="74"/>
      <c r="E24" s="62"/>
      <c r="F24" s="62"/>
      <c r="G24" s="62"/>
      <c r="H24" s="62"/>
      <c r="I24" s="62"/>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0"/>
      <c r="AI24" s="23"/>
    </row>
    <row r="25" spans="1:35" s="22" customFormat="1" ht="28.5" customHeight="1" x14ac:dyDescent="0.25">
      <c r="A25" s="392"/>
      <c r="B25" s="425"/>
      <c r="C25" s="126"/>
      <c r="D25" s="74"/>
      <c r="E25" s="62"/>
      <c r="F25" s="62"/>
      <c r="G25" s="62"/>
      <c r="H25" s="62"/>
      <c r="I25" s="62"/>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4"/>
      <c r="AI25" s="20"/>
    </row>
    <row r="26" spans="1:35" s="21" customFormat="1" ht="24.75" customHeight="1" x14ac:dyDescent="0.25">
      <c r="A26" s="390"/>
      <c r="B26" s="401"/>
      <c r="C26" s="125"/>
      <c r="D26" s="70"/>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338"/>
      <c r="AI26" s="23"/>
    </row>
    <row r="27" spans="1:35" s="21" customFormat="1" ht="42.75" hidden="1" customHeight="1" x14ac:dyDescent="0.25">
      <c r="A27" s="391"/>
      <c r="B27" s="402"/>
      <c r="C27" s="126"/>
      <c r="D27" s="74"/>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0"/>
      <c r="AI27" s="23"/>
    </row>
    <row r="28" spans="1:35" s="21" customFormat="1" ht="48" customHeight="1" x14ac:dyDescent="0.25">
      <c r="A28" s="391"/>
      <c r="B28" s="402"/>
      <c r="C28" s="126"/>
      <c r="D28" s="74"/>
      <c r="E28" s="62"/>
      <c r="F28" s="62"/>
      <c r="G28" s="62"/>
      <c r="H28" s="62"/>
      <c r="I28" s="62"/>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0"/>
      <c r="AI28" s="23"/>
    </row>
    <row r="29" spans="1:35" s="22" customFormat="1" ht="38.25" customHeight="1" x14ac:dyDescent="0.25">
      <c r="A29" s="392"/>
      <c r="B29" s="425"/>
      <c r="C29" s="126"/>
      <c r="D29" s="74"/>
      <c r="E29" s="62"/>
      <c r="F29" s="62"/>
      <c r="G29" s="62"/>
      <c r="H29" s="62"/>
      <c r="I29" s="62"/>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4"/>
      <c r="AI29" s="20"/>
    </row>
    <row r="30" spans="1:35" s="21" customFormat="1" ht="21" customHeight="1" x14ac:dyDescent="0.25">
      <c r="A30" s="390"/>
      <c r="B30" s="393"/>
      <c r="C30" s="125"/>
      <c r="D30" s="70"/>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60"/>
      <c r="AI30" s="23"/>
    </row>
    <row r="31" spans="1:35" s="21" customFormat="1" ht="34.5" customHeight="1" x14ac:dyDescent="0.25">
      <c r="A31" s="391"/>
      <c r="B31" s="394"/>
      <c r="C31" s="126"/>
      <c r="D31" s="74"/>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0"/>
      <c r="AI31" s="23"/>
    </row>
    <row r="32" spans="1:35" s="21" customFormat="1" ht="45" customHeight="1" x14ac:dyDescent="0.25">
      <c r="A32" s="391"/>
      <c r="B32" s="394"/>
      <c r="C32" s="126"/>
      <c r="D32" s="74"/>
      <c r="E32" s="62"/>
      <c r="F32" s="62"/>
      <c r="G32" s="62"/>
      <c r="H32" s="62"/>
      <c r="I32" s="62"/>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0"/>
      <c r="AI32" s="23"/>
    </row>
    <row r="33" spans="1:35" s="22" customFormat="1" ht="37.5" customHeight="1" x14ac:dyDescent="0.25">
      <c r="A33" s="392"/>
      <c r="B33" s="395"/>
      <c r="C33" s="126"/>
      <c r="D33" s="74"/>
      <c r="E33" s="62"/>
      <c r="F33" s="62"/>
      <c r="G33" s="62"/>
      <c r="H33" s="62"/>
      <c r="I33" s="62"/>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4"/>
      <c r="AI33" s="20"/>
    </row>
    <row r="34" spans="1:35" s="22" customFormat="1" ht="28.5" customHeight="1" x14ac:dyDescent="0.25">
      <c r="A34" s="396"/>
      <c r="B34" s="378"/>
      <c r="C34" s="125"/>
      <c r="D34" s="70"/>
      <c r="E34" s="58"/>
      <c r="F34" s="58"/>
      <c r="G34" s="58"/>
      <c r="H34" s="58"/>
      <c r="I34" s="58"/>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60"/>
      <c r="AI34" s="20"/>
    </row>
    <row r="35" spans="1:35" s="26" customFormat="1" ht="55.5" customHeight="1" x14ac:dyDescent="0.25">
      <c r="A35" s="397"/>
      <c r="B35" s="379"/>
      <c r="C35" s="124"/>
      <c r="D35" s="74"/>
      <c r="E35" s="74"/>
      <c r="F35" s="74"/>
      <c r="G35" s="74"/>
      <c r="H35" s="74"/>
      <c r="I35" s="74"/>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72"/>
      <c r="AI35" s="24"/>
    </row>
    <row r="36" spans="1:35" s="26" customFormat="1" ht="37.5" customHeight="1" x14ac:dyDescent="0.25">
      <c r="A36" s="391"/>
      <c r="B36" s="379"/>
      <c r="C36" s="124"/>
      <c r="D36" s="74"/>
      <c r="E36" s="74"/>
      <c r="F36" s="74"/>
      <c r="G36" s="74"/>
      <c r="H36" s="74"/>
      <c r="I36" s="74"/>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72"/>
      <c r="AI36" s="24"/>
    </row>
    <row r="37" spans="1:35" s="22" customFormat="1" ht="30.75" customHeight="1" x14ac:dyDescent="0.25">
      <c r="A37" s="396"/>
      <c r="B37" s="406"/>
      <c r="C37" s="125"/>
      <c r="D37" s="70"/>
      <c r="E37" s="58"/>
      <c r="F37" s="58"/>
      <c r="G37" s="58"/>
      <c r="H37" s="58"/>
      <c r="I37" s="58"/>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60"/>
      <c r="AI37" s="20"/>
    </row>
    <row r="38" spans="1:35" s="22" customFormat="1" ht="54" customHeight="1" x14ac:dyDescent="0.25">
      <c r="A38" s="397"/>
      <c r="B38" s="407"/>
      <c r="C38" s="126"/>
      <c r="D38" s="74"/>
      <c r="E38" s="62"/>
      <c r="F38" s="62"/>
      <c r="G38" s="62"/>
      <c r="H38" s="62"/>
      <c r="I38" s="62"/>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0"/>
      <c r="AI38" s="20"/>
    </row>
    <row r="39" spans="1:35" s="22" customFormat="1" ht="46.5" customHeight="1" x14ac:dyDescent="0.25">
      <c r="A39" s="391"/>
      <c r="B39" s="407"/>
      <c r="C39" s="126"/>
      <c r="D39" s="74"/>
      <c r="E39" s="62"/>
      <c r="F39" s="62"/>
      <c r="G39" s="62"/>
      <c r="H39" s="62"/>
      <c r="I39" s="62"/>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0"/>
      <c r="AI39" s="20"/>
    </row>
    <row r="40" spans="1:35" s="22" customFormat="1" ht="86.25" customHeight="1" x14ac:dyDescent="0.25">
      <c r="A40" s="409"/>
      <c r="B40" s="412"/>
      <c r="C40" s="126"/>
      <c r="D40" s="74"/>
      <c r="E40" s="62"/>
      <c r="F40" s="62"/>
      <c r="G40" s="62"/>
      <c r="H40" s="62"/>
      <c r="I40" s="62"/>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323"/>
      <c r="AI40" s="20"/>
    </row>
    <row r="41" spans="1:35" s="22" customFormat="1" ht="33.75" customHeight="1" x14ac:dyDescent="0.25">
      <c r="A41" s="410"/>
      <c r="B41" s="413"/>
      <c r="C41" s="126"/>
      <c r="D41" s="74"/>
      <c r="E41" s="62"/>
      <c r="F41" s="62"/>
      <c r="G41" s="62"/>
      <c r="H41" s="62"/>
      <c r="I41" s="62"/>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4"/>
      <c r="AI41" s="20"/>
    </row>
    <row r="42" spans="1:35" s="22" customFormat="1" ht="28.5" customHeight="1" x14ac:dyDescent="0.25">
      <c r="A42" s="411"/>
      <c r="B42" s="414"/>
      <c r="C42" s="126"/>
      <c r="D42" s="74"/>
      <c r="E42" s="62"/>
      <c r="F42" s="62"/>
      <c r="G42" s="62"/>
      <c r="H42" s="62"/>
      <c r="I42" s="62"/>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4"/>
      <c r="AI42" s="20"/>
    </row>
    <row r="43" spans="1:35" s="22" customFormat="1" ht="27" customHeight="1" x14ac:dyDescent="0.25">
      <c r="A43" s="117"/>
      <c r="B43" s="408"/>
      <c r="C43" s="126"/>
      <c r="D43" s="74"/>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4"/>
      <c r="AI43" s="20"/>
    </row>
    <row r="44" spans="1:35" s="22" customFormat="1" ht="33.75" customHeight="1" x14ac:dyDescent="0.25">
      <c r="A44" s="117"/>
      <c r="B44" s="408"/>
      <c r="C44" s="126"/>
      <c r="D44" s="74"/>
      <c r="E44" s="62"/>
      <c r="F44" s="62"/>
      <c r="G44" s="62"/>
      <c r="H44" s="62"/>
      <c r="I44" s="62"/>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4"/>
      <c r="AI44" s="20"/>
    </row>
    <row r="45" spans="1:35" s="22" customFormat="1" ht="51.75" customHeight="1" x14ac:dyDescent="0.25">
      <c r="A45" s="117"/>
      <c r="B45" s="408"/>
      <c r="C45" s="126"/>
      <c r="D45" s="74"/>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322"/>
      <c r="AI45" s="20"/>
    </row>
    <row r="46" spans="1:35" s="22" customFormat="1" ht="37.5" customHeight="1" x14ac:dyDescent="0.25">
      <c r="A46" s="117"/>
      <c r="B46" s="408"/>
      <c r="C46" s="126"/>
      <c r="D46" s="74"/>
      <c r="E46" s="62"/>
      <c r="F46" s="62"/>
      <c r="G46" s="62"/>
      <c r="H46" s="62"/>
      <c r="I46" s="62"/>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4"/>
      <c r="AI46" s="20"/>
    </row>
    <row r="47" spans="1:35" s="22" customFormat="1" ht="71.25" customHeight="1" x14ac:dyDescent="0.25">
      <c r="A47" s="409"/>
      <c r="B47" s="412"/>
      <c r="C47" s="126"/>
      <c r="D47" s="74"/>
      <c r="E47" s="62"/>
      <c r="F47" s="62"/>
      <c r="G47" s="62"/>
      <c r="H47" s="62"/>
      <c r="I47" s="62"/>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339"/>
      <c r="AI47" s="20"/>
    </row>
    <row r="48" spans="1:35" s="22" customFormat="1" ht="33.75" customHeight="1" x14ac:dyDescent="0.25">
      <c r="A48" s="410"/>
      <c r="B48" s="413"/>
      <c r="C48" s="126"/>
      <c r="D48" s="74"/>
      <c r="E48" s="62"/>
      <c r="F48" s="62"/>
      <c r="G48" s="62"/>
      <c r="H48" s="62"/>
      <c r="I48" s="62"/>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4"/>
      <c r="AI48" s="20"/>
    </row>
    <row r="49" spans="1:35" s="22" customFormat="1" ht="28.5" customHeight="1" x14ac:dyDescent="0.25">
      <c r="A49" s="411"/>
      <c r="B49" s="414"/>
      <c r="C49" s="126"/>
      <c r="D49" s="74"/>
      <c r="E49" s="62"/>
      <c r="F49" s="62"/>
      <c r="G49" s="62"/>
      <c r="H49" s="62"/>
      <c r="I49" s="62"/>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4"/>
      <c r="AI49" s="20"/>
    </row>
    <row r="50" spans="1:35" s="22" customFormat="1" ht="30.75" customHeight="1" x14ac:dyDescent="0.25">
      <c r="A50" s="117"/>
      <c r="B50" s="408"/>
      <c r="C50" s="126"/>
      <c r="D50" s="74"/>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4"/>
      <c r="AI50" s="20"/>
    </row>
    <row r="51" spans="1:35" s="22" customFormat="1" ht="37.5" customHeight="1" x14ac:dyDescent="0.25">
      <c r="A51" s="117"/>
      <c r="B51" s="408"/>
      <c r="C51" s="126"/>
      <c r="D51" s="74"/>
      <c r="E51" s="62"/>
      <c r="F51" s="62"/>
      <c r="G51" s="62"/>
      <c r="H51" s="62"/>
      <c r="I51" s="62"/>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4"/>
      <c r="AI51" s="20"/>
    </row>
    <row r="52" spans="1:35" s="22" customFormat="1" ht="30.75" customHeight="1" x14ac:dyDescent="0.25">
      <c r="A52" s="117"/>
      <c r="B52" s="408"/>
      <c r="C52" s="126"/>
      <c r="D52" s="74"/>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4"/>
      <c r="AI52" s="20"/>
    </row>
    <row r="53" spans="1:35" s="22" customFormat="1" ht="37.5" customHeight="1" x14ac:dyDescent="0.25">
      <c r="A53" s="116"/>
      <c r="B53" s="408"/>
      <c r="C53" s="126"/>
      <c r="D53" s="74"/>
      <c r="E53" s="62"/>
      <c r="F53" s="62"/>
      <c r="G53" s="62"/>
      <c r="H53" s="62"/>
      <c r="I53" s="62"/>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0"/>
      <c r="AI53" s="20"/>
    </row>
    <row r="54" spans="1:35" s="22" customFormat="1" ht="30.75" customHeight="1" x14ac:dyDescent="0.25">
      <c r="A54" s="116"/>
      <c r="B54" s="408"/>
      <c r="C54" s="125"/>
      <c r="D54" s="74"/>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324"/>
      <c r="AI54" s="20"/>
    </row>
    <row r="55" spans="1:35" s="22" customFormat="1" ht="37.5" customHeight="1" x14ac:dyDescent="0.25">
      <c r="A55" s="116"/>
      <c r="B55" s="408"/>
      <c r="C55" s="126"/>
      <c r="D55" s="74"/>
      <c r="E55" s="62"/>
      <c r="F55" s="62"/>
      <c r="G55" s="62"/>
      <c r="H55" s="62"/>
      <c r="I55" s="62"/>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0"/>
      <c r="AI55" s="20"/>
    </row>
    <row r="56" spans="1:35" s="22" customFormat="1" ht="30.75" customHeight="1" x14ac:dyDescent="0.25">
      <c r="A56" s="116"/>
      <c r="B56" s="408"/>
      <c r="C56" s="125"/>
      <c r="D56" s="74"/>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0"/>
      <c r="AI56" s="20"/>
    </row>
    <row r="57" spans="1:35" s="22" customFormat="1" ht="37.5" customHeight="1" x14ac:dyDescent="0.25">
      <c r="A57" s="116"/>
      <c r="B57" s="408"/>
      <c r="C57" s="126"/>
      <c r="D57" s="74"/>
      <c r="E57" s="62"/>
      <c r="F57" s="62"/>
      <c r="G57" s="62"/>
      <c r="H57" s="62"/>
      <c r="I57" s="62"/>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324"/>
      <c r="AI57" s="20"/>
    </row>
    <row r="58" spans="1:35" s="22" customFormat="1" ht="23.25" customHeight="1" x14ac:dyDescent="0.25">
      <c r="A58" s="409"/>
      <c r="B58" s="412"/>
      <c r="C58" s="126"/>
      <c r="D58" s="74"/>
      <c r="E58" s="62"/>
      <c r="F58" s="62"/>
      <c r="G58" s="62"/>
      <c r="H58" s="62"/>
      <c r="I58" s="62"/>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4"/>
      <c r="AI58" s="20"/>
    </row>
    <row r="59" spans="1:35" s="22" customFormat="1" ht="63" customHeight="1" x14ac:dyDescent="0.25">
      <c r="A59" s="410"/>
      <c r="B59" s="413"/>
      <c r="C59" s="126"/>
      <c r="D59" s="74"/>
      <c r="E59" s="62"/>
      <c r="F59" s="62"/>
      <c r="G59" s="62"/>
      <c r="H59" s="62"/>
      <c r="I59" s="62"/>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298"/>
      <c r="AI59" s="20"/>
    </row>
    <row r="60" spans="1:35" s="22" customFormat="1" ht="60.75" customHeight="1" x14ac:dyDescent="0.25">
      <c r="A60" s="411"/>
      <c r="B60" s="414"/>
      <c r="C60" s="126"/>
      <c r="D60" s="74"/>
      <c r="E60" s="62"/>
      <c r="F60" s="62"/>
      <c r="G60" s="62"/>
      <c r="H60" s="62"/>
      <c r="I60" s="62"/>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299"/>
      <c r="AI60" s="20"/>
    </row>
    <row r="61" spans="1:35" s="22" customFormat="1" ht="66.75" customHeight="1" x14ac:dyDescent="0.25">
      <c r="A61" s="116"/>
      <c r="B61" s="408"/>
      <c r="C61" s="125"/>
      <c r="D61" s="74"/>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321"/>
      <c r="AI61" s="20"/>
    </row>
    <row r="62" spans="1:35" s="22" customFormat="1" ht="37.5" customHeight="1" x14ac:dyDescent="0.25">
      <c r="A62" s="116"/>
      <c r="B62" s="408"/>
      <c r="C62" s="126"/>
      <c r="D62" s="74"/>
      <c r="E62" s="62"/>
      <c r="F62" s="62"/>
      <c r="G62" s="62"/>
      <c r="H62" s="62"/>
      <c r="I62" s="62"/>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319"/>
      <c r="AI62" s="20"/>
    </row>
    <row r="63" spans="1:35" s="22" customFormat="1" ht="30.75" customHeight="1" x14ac:dyDescent="0.25">
      <c r="A63" s="116"/>
      <c r="B63" s="408"/>
      <c r="C63" s="125"/>
      <c r="D63" s="74"/>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319"/>
      <c r="AI63" s="20"/>
    </row>
    <row r="64" spans="1:35" s="22" customFormat="1" ht="37.5" customHeight="1" x14ac:dyDescent="0.25">
      <c r="A64" s="116"/>
      <c r="B64" s="408"/>
      <c r="C64" s="126"/>
      <c r="D64" s="74"/>
      <c r="E64" s="62"/>
      <c r="F64" s="62"/>
      <c r="G64" s="62"/>
      <c r="H64" s="62"/>
      <c r="I64" s="62"/>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320"/>
      <c r="AI64" s="20"/>
    </row>
    <row r="65" spans="1:35" s="22" customFormat="1" ht="56.25" customHeight="1" x14ac:dyDescent="0.25">
      <c r="A65" s="292"/>
      <c r="B65" s="293"/>
      <c r="C65" s="296"/>
      <c r="D65" s="74"/>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340"/>
      <c r="AI65" s="20"/>
    </row>
    <row r="66" spans="1:35" s="22" customFormat="1" ht="50.25" customHeight="1" x14ac:dyDescent="0.25">
      <c r="A66" s="292"/>
      <c r="B66" s="295"/>
      <c r="C66" s="126"/>
      <c r="D66" s="74"/>
      <c r="E66" s="62"/>
      <c r="F66" s="62"/>
      <c r="G66" s="62"/>
      <c r="H66" s="62"/>
      <c r="I66" s="62"/>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324"/>
      <c r="AI66" s="20"/>
    </row>
    <row r="67" spans="1:35" s="22" customFormat="1" ht="78.75" customHeight="1" x14ac:dyDescent="0.25">
      <c r="A67" s="391"/>
      <c r="B67" s="418"/>
      <c r="C67" s="125"/>
      <c r="D67" s="70"/>
      <c r="E67" s="58"/>
      <c r="F67" s="58"/>
      <c r="G67" s="58"/>
      <c r="H67" s="58"/>
      <c r="I67" s="58"/>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319"/>
      <c r="AI67" s="20"/>
    </row>
    <row r="68" spans="1:35" s="22" customFormat="1" ht="58.5" hidden="1" customHeight="1" x14ac:dyDescent="0.25">
      <c r="A68" s="391"/>
      <c r="B68" s="418"/>
      <c r="C68" s="126"/>
      <c r="D68" s="74"/>
      <c r="E68" s="62"/>
      <c r="F68" s="62"/>
      <c r="G68" s="62"/>
      <c r="H68" s="62"/>
      <c r="I68" s="62"/>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320"/>
      <c r="AI68" s="20"/>
    </row>
    <row r="69" spans="1:35" s="22" customFormat="1" ht="75.75" customHeight="1" x14ac:dyDescent="0.3">
      <c r="A69" s="392"/>
      <c r="B69" s="418"/>
      <c r="C69" s="126"/>
      <c r="D69" s="74"/>
      <c r="E69" s="62"/>
      <c r="F69" s="62"/>
      <c r="G69" s="62"/>
      <c r="H69" s="62"/>
      <c r="I69" s="62"/>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297"/>
      <c r="AI69" s="20"/>
    </row>
    <row r="70" spans="1:35" s="22" customFormat="1" ht="63.75" customHeight="1" x14ac:dyDescent="0.25">
      <c r="A70" s="116"/>
      <c r="B70" s="408"/>
      <c r="C70" s="125"/>
      <c r="D70" s="74"/>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0"/>
      <c r="AI70" s="20"/>
    </row>
    <row r="71" spans="1:35" s="22" customFormat="1" ht="57" customHeight="1" x14ac:dyDescent="0.25">
      <c r="A71" s="116"/>
      <c r="B71" s="408"/>
      <c r="C71" s="126"/>
      <c r="D71" s="74"/>
      <c r="E71" s="62"/>
      <c r="F71" s="62"/>
      <c r="G71" s="62"/>
      <c r="H71" s="62"/>
      <c r="I71" s="62"/>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0"/>
      <c r="AI71" s="20"/>
    </row>
    <row r="72" spans="1:35" s="22" customFormat="1" ht="56.25" customHeight="1" x14ac:dyDescent="0.25">
      <c r="A72" s="116"/>
      <c r="B72" s="408"/>
      <c r="C72" s="125"/>
      <c r="D72" s="74"/>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0"/>
      <c r="AI72" s="20"/>
    </row>
    <row r="73" spans="1:35" s="22" customFormat="1" ht="41.25" customHeight="1" x14ac:dyDescent="0.25">
      <c r="A73" s="116"/>
      <c r="B73" s="408"/>
      <c r="C73" s="126"/>
      <c r="D73" s="74"/>
      <c r="E73" s="62"/>
      <c r="F73" s="62"/>
      <c r="G73" s="62"/>
      <c r="H73" s="62"/>
      <c r="I73" s="62"/>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0"/>
      <c r="AI73" s="20"/>
    </row>
    <row r="74" spans="1:35" s="22" customFormat="1" ht="38.25" customHeight="1" x14ac:dyDescent="0.25">
      <c r="A74" s="390"/>
      <c r="B74" s="406"/>
      <c r="C74" s="125"/>
      <c r="D74" s="70"/>
      <c r="E74" s="58"/>
      <c r="F74" s="58"/>
      <c r="G74" s="58"/>
      <c r="H74" s="58"/>
      <c r="I74" s="58"/>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60"/>
      <c r="AI74" s="20"/>
    </row>
    <row r="75" spans="1:35" s="22" customFormat="1" ht="44.25" hidden="1" customHeight="1" x14ac:dyDescent="0.25">
      <c r="A75" s="391"/>
      <c r="B75" s="407"/>
      <c r="C75" s="126"/>
      <c r="D75" s="74"/>
      <c r="E75" s="62"/>
      <c r="F75" s="62"/>
      <c r="G75" s="62"/>
      <c r="H75" s="62"/>
      <c r="I75" s="62"/>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20"/>
    </row>
    <row r="76" spans="1:35" s="22" customFormat="1" ht="75.75" customHeight="1" x14ac:dyDescent="0.25">
      <c r="A76" s="392"/>
      <c r="B76" s="407"/>
      <c r="C76" s="126"/>
      <c r="D76" s="74"/>
      <c r="E76" s="62"/>
      <c r="F76" s="62"/>
      <c r="G76" s="62"/>
      <c r="H76" s="62"/>
      <c r="I76" s="62"/>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324"/>
      <c r="AI76" s="20"/>
    </row>
    <row r="77" spans="1:35" s="22" customFormat="1" ht="23.25" customHeight="1" x14ac:dyDescent="0.25">
      <c r="A77" s="396"/>
      <c r="B77" s="393"/>
      <c r="C77" s="126"/>
      <c r="D77" s="74"/>
      <c r="E77" s="62"/>
      <c r="F77" s="62"/>
      <c r="G77" s="62"/>
      <c r="H77" s="62"/>
      <c r="I77" s="62"/>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341"/>
      <c r="AI77" s="20"/>
    </row>
    <row r="78" spans="1:35" s="22" customFormat="1" ht="45" customHeight="1" x14ac:dyDescent="0.25">
      <c r="A78" s="397"/>
      <c r="B78" s="394"/>
      <c r="C78" s="126"/>
      <c r="D78" s="74"/>
      <c r="E78" s="62"/>
      <c r="F78" s="62"/>
      <c r="G78" s="62"/>
      <c r="H78" s="62"/>
      <c r="I78" s="62"/>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4"/>
      <c r="AI78" s="20"/>
    </row>
    <row r="79" spans="1:35" s="22" customFormat="1" ht="61.5" customHeight="1" x14ac:dyDescent="0.25">
      <c r="A79" s="391"/>
      <c r="B79" s="394"/>
      <c r="C79" s="126"/>
      <c r="D79" s="74"/>
      <c r="E79" s="62"/>
      <c r="F79" s="62"/>
      <c r="G79" s="62"/>
      <c r="H79" s="62"/>
      <c r="I79" s="62"/>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4"/>
      <c r="AI79" s="20"/>
    </row>
    <row r="80" spans="1:35" s="22" customFormat="1" ht="56.25" customHeight="1" x14ac:dyDescent="0.25">
      <c r="A80" s="391"/>
      <c r="B80" s="393"/>
      <c r="C80" s="125"/>
      <c r="D80" s="74"/>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325"/>
      <c r="AI80" s="20"/>
    </row>
    <row r="81" spans="1:35" s="22" customFormat="1" ht="41.25" customHeight="1" x14ac:dyDescent="0.25">
      <c r="A81" s="391"/>
      <c r="B81" s="394"/>
      <c r="C81" s="126"/>
      <c r="D81" s="74"/>
      <c r="E81" s="62"/>
      <c r="F81" s="62"/>
      <c r="G81" s="62"/>
      <c r="H81" s="62"/>
      <c r="I81" s="62"/>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0"/>
      <c r="AI81" s="20"/>
    </row>
    <row r="82" spans="1:35" s="21" customFormat="1" ht="23.25" customHeight="1" x14ac:dyDescent="0.25">
      <c r="A82" s="390"/>
      <c r="B82" s="393"/>
      <c r="C82" s="125"/>
      <c r="D82" s="70"/>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60"/>
      <c r="AI82" s="23"/>
    </row>
    <row r="83" spans="1:35" s="21" customFormat="1" ht="17.25" hidden="1" customHeight="1" x14ac:dyDescent="0.25">
      <c r="A83" s="391"/>
      <c r="B83" s="394"/>
      <c r="C83" s="126"/>
      <c r="D83" s="74"/>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0"/>
      <c r="AI83" s="23"/>
    </row>
    <row r="84" spans="1:35" s="21" customFormat="1" ht="37.5" customHeight="1" x14ac:dyDescent="0.25">
      <c r="A84" s="391"/>
      <c r="B84" s="394"/>
      <c r="C84" s="126"/>
      <c r="D84" s="74"/>
      <c r="E84" s="62"/>
      <c r="F84" s="62"/>
      <c r="G84" s="62"/>
      <c r="H84" s="62"/>
      <c r="I84" s="62"/>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0"/>
      <c r="AI84" s="23"/>
    </row>
    <row r="85" spans="1:35" s="22" customFormat="1" ht="33" customHeight="1" x14ac:dyDescent="0.25">
      <c r="A85" s="391"/>
      <c r="B85" s="395"/>
      <c r="C85" s="126"/>
      <c r="D85" s="74"/>
      <c r="E85" s="62"/>
      <c r="F85" s="62"/>
      <c r="G85" s="62"/>
      <c r="H85" s="62"/>
      <c r="I85" s="62"/>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4"/>
      <c r="AI85" s="20"/>
    </row>
    <row r="86" spans="1:35" s="21" customFormat="1" ht="72.75" customHeight="1" x14ac:dyDescent="0.25">
      <c r="A86" s="127"/>
      <c r="B86" s="401"/>
      <c r="C86" s="125"/>
      <c r="D86" s="70"/>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326"/>
      <c r="AI86" s="23"/>
    </row>
    <row r="87" spans="1:35" s="21" customFormat="1" ht="45.75" hidden="1" customHeight="1" x14ac:dyDescent="0.25">
      <c r="A87" s="127"/>
      <c r="B87" s="402"/>
      <c r="C87" s="126"/>
      <c r="D87" s="74"/>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0"/>
      <c r="AI87" s="23"/>
    </row>
    <row r="88" spans="1:35" s="21" customFormat="1" ht="50.25" hidden="1" customHeight="1" x14ac:dyDescent="0.25">
      <c r="A88" s="127"/>
      <c r="B88" s="402"/>
      <c r="C88" s="126"/>
      <c r="D88" s="74"/>
      <c r="E88" s="62"/>
      <c r="F88" s="62"/>
      <c r="G88" s="62"/>
      <c r="H88" s="62"/>
      <c r="I88" s="62"/>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0"/>
      <c r="AI88" s="23"/>
    </row>
    <row r="89" spans="1:35" s="22" customFormat="1" ht="81.75" customHeight="1" x14ac:dyDescent="0.25">
      <c r="A89" s="127"/>
      <c r="B89" s="425"/>
      <c r="C89" s="126"/>
      <c r="D89" s="74"/>
      <c r="E89" s="62"/>
      <c r="F89" s="62"/>
      <c r="G89" s="62"/>
      <c r="H89" s="62"/>
      <c r="I89" s="62"/>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324"/>
      <c r="AI89" s="20"/>
    </row>
    <row r="90" spans="1:35" s="21" customFormat="1" ht="69.75" customHeight="1" x14ac:dyDescent="0.25">
      <c r="A90" s="127"/>
      <c r="B90" s="401"/>
      <c r="C90" s="125"/>
      <c r="D90" s="70"/>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60"/>
      <c r="AI90" s="23"/>
    </row>
    <row r="91" spans="1:35" s="21" customFormat="1" ht="27" hidden="1" customHeight="1" x14ac:dyDescent="0.25">
      <c r="A91" s="127"/>
      <c r="B91" s="402"/>
      <c r="C91" s="126"/>
      <c r="D91" s="74"/>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0"/>
      <c r="AI91" s="23"/>
    </row>
    <row r="92" spans="1:35" s="21" customFormat="1" ht="120.75" customHeight="1" x14ac:dyDescent="0.25">
      <c r="A92" s="127"/>
      <c r="B92" s="402"/>
      <c r="C92" s="126"/>
      <c r="D92" s="74"/>
      <c r="E92" s="62"/>
      <c r="F92" s="62"/>
      <c r="G92" s="62"/>
      <c r="H92" s="62"/>
      <c r="I92" s="62"/>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0"/>
      <c r="AI92" s="23"/>
    </row>
    <row r="93" spans="1:35" s="22" customFormat="1" ht="37.5" hidden="1" customHeight="1" x14ac:dyDescent="0.25">
      <c r="A93" s="128"/>
      <c r="B93" s="425"/>
      <c r="C93" s="126"/>
      <c r="D93" s="74"/>
      <c r="E93" s="62"/>
      <c r="F93" s="62"/>
      <c r="G93" s="62"/>
      <c r="H93" s="62"/>
      <c r="I93" s="62"/>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4"/>
      <c r="AI93" s="20"/>
    </row>
    <row r="94" spans="1:35" s="28" customFormat="1" ht="21" customHeight="1" x14ac:dyDescent="0.25">
      <c r="A94" s="129"/>
      <c r="B94" s="443"/>
      <c r="C94" s="444"/>
      <c r="D94" s="444"/>
      <c r="E94" s="444"/>
      <c r="F94" s="444"/>
      <c r="G94" s="444"/>
      <c r="H94" s="444"/>
      <c r="I94" s="444"/>
      <c r="J94" s="444"/>
      <c r="K94" s="444"/>
      <c r="L94" s="444"/>
      <c r="M94" s="444"/>
      <c r="N94" s="444"/>
      <c r="O94" s="444"/>
      <c r="P94" s="444"/>
      <c r="Q94" s="444"/>
      <c r="R94" s="444"/>
      <c r="S94" s="444"/>
      <c r="T94" s="444"/>
      <c r="U94" s="444"/>
      <c r="V94" s="444"/>
      <c r="W94" s="444"/>
      <c r="X94" s="444"/>
      <c r="Y94" s="444"/>
      <c r="Z94" s="444"/>
      <c r="AA94" s="444"/>
      <c r="AB94" s="444"/>
      <c r="AC94" s="444"/>
      <c r="AD94" s="444"/>
      <c r="AE94" s="444"/>
      <c r="AF94" s="444"/>
      <c r="AG94" s="445"/>
      <c r="AH94" s="43"/>
      <c r="AI94" s="27"/>
    </row>
    <row r="95" spans="1:35" s="30" customFormat="1" ht="27" customHeight="1" x14ac:dyDescent="0.25">
      <c r="A95" s="419"/>
      <c r="B95" s="384"/>
      <c r="C95" s="123"/>
      <c r="D95" s="70"/>
      <c r="E95" s="70"/>
      <c r="F95" s="70"/>
      <c r="G95" s="70"/>
      <c r="H95" s="70"/>
      <c r="I95" s="70"/>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2"/>
      <c r="AI95" s="29"/>
    </row>
    <row r="96" spans="1:35" s="31" customFormat="1" ht="72" customHeight="1" x14ac:dyDescent="0.25">
      <c r="A96" s="420"/>
      <c r="B96" s="386"/>
      <c r="C96" s="124"/>
      <c r="D96" s="74"/>
      <c r="E96" s="74"/>
      <c r="F96" s="74"/>
      <c r="G96" s="74"/>
      <c r="H96" s="74"/>
      <c r="I96" s="74"/>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75"/>
      <c r="AI96" s="29"/>
    </row>
    <row r="97" spans="1:34" s="10" customFormat="1" ht="30.75" customHeight="1" x14ac:dyDescent="0.25">
      <c r="A97" s="419"/>
      <c r="B97" s="401"/>
      <c r="C97" s="123"/>
      <c r="D97" s="70"/>
      <c r="E97" s="70"/>
      <c r="F97" s="70"/>
      <c r="G97" s="70"/>
      <c r="H97" s="70"/>
      <c r="I97" s="70"/>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2"/>
    </row>
    <row r="98" spans="1:34" s="10" customFormat="1" ht="41.25" customHeight="1" x14ac:dyDescent="0.25">
      <c r="A98" s="420"/>
      <c r="B98" s="402"/>
      <c r="C98" s="124"/>
      <c r="D98" s="74"/>
      <c r="E98" s="74"/>
      <c r="F98" s="74"/>
      <c r="G98" s="74"/>
      <c r="H98" s="74"/>
      <c r="I98" s="74"/>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75"/>
    </row>
    <row r="99" spans="1:34" s="10" customFormat="1" ht="23.25" customHeight="1" x14ac:dyDescent="0.25">
      <c r="A99" s="419"/>
      <c r="B99" s="403"/>
      <c r="C99" s="123"/>
      <c r="D99" s="70"/>
      <c r="E99" s="70"/>
      <c r="F99" s="70"/>
      <c r="G99" s="70"/>
      <c r="H99" s="70"/>
      <c r="I99" s="70"/>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2"/>
    </row>
    <row r="100" spans="1:34" s="10" customFormat="1" ht="40.5" customHeight="1" x14ac:dyDescent="0.25">
      <c r="A100" s="420"/>
      <c r="B100" s="403"/>
      <c r="C100" s="124"/>
      <c r="D100" s="74"/>
      <c r="E100" s="74"/>
      <c r="F100" s="74"/>
      <c r="G100" s="74"/>
      <c r="H100" s="74"/>
      <c r="I100" s="74"/>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75"/>
    </row>
  </sheetData>
  <customSheetViews>
    <customSheetView guid="{60A1F930-4BEC-460A-8E14-01E47F6DD055}" scale="80" hiddenRows="1">
      <pane xSplit="6" ySplit="7" topLeftCell="G8" activePane="bottomRight" state="frozen"/>
      <selection pane="bottomRight" activeCell="L31" sqref="L31"/>
      <pageMargins left="0.7" right="0.7" top="0.75" bottom="0.75" header="0.3" footer="0.3"/>
      <pageSetup paperSize="9" orientation="portrait" r:id="rId1"/>
    </customSheetView>
    <customSheetView guid="{BBF6B43F-E0FC-43DF-B91C-674F6AB4B556}" scale="80" hiddenRows="1">
      <pane xSplit="6" ySplit="7" topLeftCell="G8" activePane="bottomRight" state="frozen"/>
      <selection pane="bottomRight" activeCell="C2" sqref="C2:S2"/>
      <pageMargins left="0.7" right="0.7" top="0.75" bottom="0.75" header="0.3" footer="0.3"/>
      <pageSetup paperSize="9" orientation="portrait" r:id="rId2"/>
    </customSheetView>
    <customSheetView guid="{30B635D9-57DB-47D5-8A0F-4B30DD769960}" scale="80" hiddenRows="1">
      <pane xSplit="6" ySplit="7" topLeftCell="G8" activePane="bottomRight" state="frozen"/>
      <selection pane="bottomRight" activeCell="C2" sqref="C2:S2"/>
      <pageMargins left="0.7" right="0.7" top="0.75" bottom="0.75" header="0.3" footer="0.3"/>
      <pageSetup paperSize="9" orientation="portrait" r:id="rId3"/>
    </customSheetView>
    <customSheetView guid="{DAEDC989-02E7-4319-8354-59410ACF3F1F}" scale="80" hiddenRows="1">
      <pane xSplit="6" ySplit="7" topLeftCell="G8" activePane="bottomRight" state="frozen"/>
      <selection pane="bottomRight" activeCell="L31" sqref="L31"/>
      <pageMargins left="0.7" right="0.7" top="0.75" bottom="0.75" header="0.3" footer="0.3"/>
      <pageSetup paperSize="9" orientation="portrait" r:id="rId4"/>
    </customSheetView>
    <customSheetView guid="{21E1D423-7B38-4272-8354-09B4DB62C9EB}" scale="80" hiddenRows="1">
      <pane xSplit="6" ySplit="7" topLeftCell="G8" activePane="bottomRight" state="frozen"/>
      <selection pane="bottomRight" activeCell="L31" sqref="L31"/>
      <pageMargins left="0.7" right="0.7" top="0.75" bottom="0.75" header="0.3" footer="0.3"/>
      <pageSetup paperSize="9" orientation="portrait" r:id="rId5"/>
    </customSheetView>
    <customSheetView guid="{EA46B61D-849C-4795-A4FF-F8F1740022EB}" scale="80" hiddenRows="1">
      <pane xSplit="6" ySplit="7" topLeftCell="G8" activePane="bottomRight" state="frozen"/>
      <selection pane="bottomRight" activeCell="L31" sqref="L31"/>
      <pageMargins left="0.7" right="0.7" top="0.75" bottom="0.75" header="0.3" footer="0.3"/>
      <pageSetup paperSize="9" orientation="portrait" r:id="rId6"/>
    </customSheetView>
    <customSheetView guid="{A0E2FBF6-E560-4343-8BE6-217DC798135B}" scale="80" hiddenRows="1">
      <pane xSplit="6" ySplit="7" topLeftCell="G8" activePane="bottomRight" state="frozen"/>
      <selection pane="bottomRight" activeCell="L31" sqref="L31"/>
      <pageMargins left="0.7" right="0.7" top="0.75" bottom="0.75" header="0.3" footer="0.3"/>
      <pageSetup paperSize="9" orientation="portrait" r:id="rId7"/>
    </customSheetView>
    <customSheetView guid="{20A05A62-CBE8-4538-BBC3-2AD9D3B8FAC0}" scale="80" hiddenRows="1">
      <pane xSplit="6" ySplit="7" topLeftCell="G8" activePane="bottomRight" state="frozen"/>
      <selection pane="bottomRight" activeCell="L31" sqref="L31"/>
      <pageMargins left="0.7" right="0.7" top="0.75" bottom="0.75" header="0.3" footer="0.3"/>
      <pageSetup paperSize="9" orientation="portrait" r:id="rId8"/>
    </customSheetView>
    <customSheetView guid="{A4AF2100-C59D-4F60-9EAB-56D9103463F7}" scale="80" hiddenRows="1">
      <pane xSplit="6" ySplit="7" topLeftCell="G8" activePane="bottomRight" state="frozen"/>
      <selection pane="bottomRight" activeCell="L31" sqref="L31"/>
      <pageMargins left="0.7" right="0.7" top="0.75" bottom="0.75" header="0.3" footer="0.3"/>
      <pageSetup paperSize="9" orientation="portrait" r:id="rId9"/>
    </customSheetView>
    <customSheetView guid="{AB9978E4-895D-4050-8F07-2484E22632D1}" scale="80" hiddenRows="1">
      <pane xSplit="6" ySplit="7" topLeftCell="G8" activePane="bottomRight" state="frozen"/>
      <selection pane="bottomRight" activeCell="B22" sqref="B22:B25"/>
      <pageMargins left="0.7" right="0.7" top="0.75" bottom="0.75" header="0.3" footer="0.3"/>
      <pageSetup paperSize="9" orientation="portrait" r:id="rId10"/>
    </customSheetView>
    <customSheetView guid="{519948E4-0B24-465F-9D9E-44BE50D1D647}" scale="80" hiddenRows="1">
      <pane xSplit="6" ySplit="7" topLeftCell="G8" activePane="bottomRight" state="frozen"/>
      <selection pane="bottomRight" activeCell="L31" sqref="L31"/>
      <pageMargins left="0.7" right="0.7" top="0.75" bottom="0.75" header="0.3" footer="0.3"/>
      <pageSetup paperSize="9" orientation="portrait" r:id="rId11"/>
    </customSheetView>
    <customSheetView guid="{C7DC638A-7F60-46C9-A1FB-9ADEAE87F332}" scale="80" hiddenRows="1">
      <pane xSplit="6" ySplit="7" topLeftCell="H38" activePane="bottomRight" state="frozen"/>
      <selection pane="bottomRight" activeCell="K80" sqref="K80"/>
      <pageMargins left="0.7" right="0.7" top="0.75" bottom="0.75" header="0.3" footer="0.3"/>
      <pageSetup paperSize="9" orientation="portrait" r:id="rId12"/>
    </customSheetView>
    <customSheetView guid="{2A5A11D4-90C6-4A3E-8165-7D7BD634B22F}" scale="80" hiddenRows="1">
      <pane xSplit="6" ySplit="7" topLeftCell="G8" activePane="bottomRight" state="frozen"/>
      <selection pane="bottomRight" activeCell="L31" sqref="L31"/>
      <pageMargins left="0.7" right="0.7" top="0.75" bottom="0.75" header="0.3" footer="0.3"/>
      <pageSetup paperSize="9" orientation="portrait" r:id="rId13"/>
    </customSheetView>
    <customSheetView guid="{562453CE-35F5-40A3-AD14-6399D1197C99}" scale="80" hiddenRows="1">
      <pane xSplit="6" ySplit="7" topLeftCell="G8" activePane="bottomRight" state="frozen"/>
      <selection pane="bottomRight" activeCell="L31" sqref="L31"/>
      <pageMargins left="0.7" right="0.7" top="0.75" bottom="0.75" header="0.3" footer="0.3"/>
      <pageSetup paperSize="9" orientation="portrait" r:id="rId14"/>
    </customSheetView>
    <customSheetView guid="{B6B60ED6-A6CC-4DA7-A8CA-5E6DB52D5A87}" scale="80" hiddenRows="1">
      <pane xSplit="6" ySplit="7" topLeftCell="G8" activePane="bottomRight" state="frozen"/>
      <selection pane="bottomRight" activeCell="L31" sqref="L31"/>
      <pageMargins left="0.7" right="0.7" top="0.75" bottom="0.75" header="0.3" footer="0.3"/>
      <pageSetup paperSize="9" orientation="portrait" r:id="rId15"/>
    </customSheetView>
    <customSheetView guid="{5DF2C78B-5EE4-439D-8D72-8D3A913B65F9}" scale="80" hiddenRows="1">
      <pane xSplit="6" ySplit="7" topLeftCell="G95" activePane="bottomRight" state="frozen"/>
      <selection pane="bottomRight" activeCell="G70" sqref="G70"/>
      <pageMargins left="0.7" right="0.7" top="0.75" bottom="0.75" header="0.3" footer="0.3"/>
      <pageSetup paperSize="9" orientation="portrait" r:id="rId16"/>
    </customSheetView>
    <customSheetView guid="{7C5A2A36-3D69-43D9-9018-A52C27EC78F9}" scale="80" hiddenRows="1">
      <pane xSplit="6" ySplit="7" topLeftCell="H38" activePane="bottomRight" state="frozen"/>
      <selection pane="bottomRight" activeCell="K80" sqref="K80"/>
      <pageMargins left="0.7" right="0.7" top="0.75" bottom="0.75" header="0.3" footer="0.3"/>
      <pageSetup paperSize="9" orientation="portrait" r:id="rId17"/>
    </customSheetView>
    <customSheetView guid="{C282AA4E-1BB5-4296-9AC6-844C0F88E5FC}" scale="80" hiddenRows="1">
      <pane xSplit="6" ySplit="7" topLeftCell="G8" activePane="bottomRight" state="frozen"/>
      <selection pane="bottomRight" activeCell="L31" sqref="L31"/>
      <pageMargins left="0.7" right="0.7" top="0.75" bottom="0.75" header="0.3" footer="0.3"/>
      <pageSetup paperSize="9" orientation="portrait" r:id="rId18"/>
    </customSheetView>
    <customSheetView guid="{996EC2F0-F6EC-4E63-A83E-34865157BD8D}" scale="80" hiddenRows="1">
      <pane xSplit="6" ySplit="7" topLeftCell="G8" activePane="bottomRight" state="frozen"/>
      <selection pane="bottomRight" activeCell="L31" sqref="L31"/>
      <pageMargins left="0.7" right="0.7" top="0.75" bottom="0.75" header="0.3" footer="0.3"/>
      <pageSetup paperSize="9" orientation="portrait" r:id="rId19"/>
    </customSheetView>
    <customSheetView guid="{2940A182-D1A7-43C5-8D6E-965BED4371B0}" hiddenRows="1">
      <pane xSplit="6" ySplit="7" topLeftCell="AD31" activePane="bottomRight" state="frozen"/>
      <selection pane="bottomRight" activeCell="AH77" sqref="AH77"/>
      <pageMargins left="0.7" right="0.7" top="0.75" bottom="0.75" header="0.3" footer="0.3"/>
      <pageSetup paperSize="9" orientation="portrait" r:id="rId20"/>
    </customSheetView>
    <customSheetView guid="{AFADB96A-0516-43C1-9F1B-0604F3CAC04A}" hiddenRows="1">
      <pane xSplit="6" ySplit="7" topLeftCell="G8" activePane="bottomRight" state="frozen"/>
      <selection pane="bottomRight" activeCell="L31" sqref="L31"/>
      <pageMargins left="0.7" right="0.7" top="0.75" bottom="0.75" header="0.3" footer="0.3"/>
      <pageSetup paperSize="9" orientation="portrait" r:id="rId21"/>
    </customSheetView>
    <customSheetView guid="{133BB3F8-8DD4-4AEF-8CD6-A5FB14681329}" scale="80" hiddenRows="1" state="hidden">
      <pane xSplit="6" ySplit="7" topLeftCell="G16" activePane="bottomRight" state="frozen"/>
      <selection pane="bottomRight" sqref="A1:XFD106"/>
      <pageMargins left="0.7" right="0.7" top="0.75" bottom="0.75" header="0.3" footer="0.3"/>
      <pageSetup paperSize="9" orientation="portrait" r:id="rId22"/>
    </customSheetView>
  </customSheetViews>
  <mergeCells count="75">
    <mergeCell ref="A99:A100"/>
    <mergeCell ref="B99:B100"/>
    <mergeCell ref="A82:A85"/>
    <mergeCell ref="B82:B85"/>
    <mergeCell ref="B86:B89"/>
    <mergeCell ref="B90:B93"/>
    <mergeCell ref="B94:AG94"/>
    <mergeCell ref="A95:A96"/>
    <mergeCell ref="B95:B96"/>
    <mergeCell ref="A77:A79"/>
    <mergeCell ref="B77:B79"/>
    <mergeCell ref="A80:A81"/>
    <mergeCell ref="B80:B81"/>
    <mergeCell ref="A97:A98"/>
    <mergeCell ref="B97:B98"/>
    <mergeCell ref="A67:A69"/>
    <mergeCell ref="B67:B69"/>
    <mergeCell ref="B70:B71"/>
    <mergeCell ref="A74:A76"/>
    <mergeCell ref="B74:B76"/>
    <mergeCell ref="B72:B73"/>
    <mergeCell ref="B63:B64"/>
    <mergeCell ref="A58:A60"/>
    <mergeCell ref="B58:B60"/>
    <mergeCell ref="A40:A42"/>
    <mergeCell ref="B40:B42"/>
    <mergeCell ref="B43:B44"/>
    <mergeCell ref="B45:B46"/>
    <mergeCell ref="A47:A49"/>
    <mergeCell ref="B47:B49"/>
    <mergeCell ref="B50:B51"/>
    <mergeCell ref="B52:B53"/>
    <mergeCell ref="B54:B55"/>
    <mergeCell ref="B56:B57"/>
    <mergeCell ref="B61:B62"/>
    <mergeCell ref="A30:A33"/>
    <mergeCell ref="B30:B33"/>
    <mergeCell ref="A34:A36"/>
    <mergeCell ref="B34:B36"/>
    <mergeCell ref="A37:A39"/>
    <mergeCell ref="B37:B39"/>
    <mergeCell ref="A18:A21"/>
    <mergeCell ref="B18:B21"/>
    <mergeCell ref="A22:A25"/>
    <mergeCell ref="B22:B25"/>
    <mergeCell ref="A26:A29"/>
    <mergeCell ref="B26:B29"/>
    <mergeCell ref="AH4:AH6"/>
    <mergeCell ref="A8:A12"/>
    <mergeCell ref="B8:B12"/>
    <mergeCell ref="B13:AG13"/>
    <mergeCell ref="A14:A17"/>
    <mergeCell ref="B14:B17"/>
    <mergeCell ref="V4:W5"/>
    <mergeCell ref="X4:Y5"/>
    <mergeCell ref="Z4:AA5"/>
    <mergeCell ref="AB4:AC5"/>
    <mergeCell ref="AD4:AE5"/>
    <mergeCell ref="AF4:AG5"/>
    <mergeCell ref="J4:K5"/>
    <mergeCell ref="L4:M5"/>
    <mergeCell ref="N4:O5"/>
    <mergeCell ref="P4:Q5"/>
    <mergeCell ref="R4:S5"/>
    <mergeCell ref="T4:U5"/>
    <mergeCell ref="C2:S2"/>
    <mergeCell ref="C3:S3"/>
    <mergeCell ref="A4:A6"/>
    <mergeCell ref="B4:B6"/>
    <mergeCell ref="C4:C6"/>
    <mergeCell ref="D4:D5"/>
    <mergeCell ref="E4:E5"/>
    <mergeCell ref="F4:F5"/>
    <mergeCell ref="G4:G5"/>
    <mergeCell ref="H4:I5"/>
  </mergeCells>
  <pageMargins left="0.7" right="0.7" top="0.75" bottom="0.75" header="0.3" footer="0.3"/>
  <pageSetup paperSize="9" orientation="portrait" r:id="rId2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86"/>
  <sheetViews>
    <sheetView zoomScale="70" zoomScaleNormal="70" workbookViewId="0">
      <pane xSplit="6" ySplit="7" topLeftCell="G52" activePane="bottomRight" state="frozen"/>
      <selection pane="topRight" activeCell="G1" sqref="G1"/>
      <selection pane="bottomLeft" activeCell="A8" sqref="A8"/>
      <selection pane="bottomRight" sqref="A1:XFD106"/>
    </sheetView>
  </sheetViews>
  <sheetFormatPr defaultColWidth="9.140625" defaultRowHeight="15" x14ac:dyDescent="0.25"/>
  <cols>
    <col min="1" max="1" width="6.5703125" style="8" customWidth="1"/>
    <col min="2" max="2" width="34.5703125" style="8" customWidth="1"/>
    <col min="3" max="3" width="20.85546875" style="9" customWidth="1"/>
    <col min="4" max="4" width="18" style="130"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5.140625" style="8" customWidth="1"/>
    <col min="13" max="13" width="13" style="8" customWidth="1"/>
    <col min="14" max="14" width="15.28515625" style="8" customWidth="1"/>
    <col min="15" max="15" width="11.5703125" style="8" customWidth="1"/>
    <col min="16" max="16" width="15" style="8" customWidth="1"/>
    <col min="17" max="17" width="11.5703125" style="8" customWidth="1"/>
    <col min="18" max="18" width="14.42578125"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3.7109375" style="8" customWidth="1"/>
    <col min="33" max="33" width="11.5703125" style="8" customWidth="1"/>
    <col min="34" max="34" width="38.5703125" style="8" customWidth="1"/>
    <col min="35" max="16384" width="9.140625" style="8"/>
  </cols>
  <sheetData>
    <row r="1" spans="1:35" s="10" customFormat="1" ht="23.25" customHeight="1" x14ac:dyDescent="0.25">
      <c r="C1" s="119"/>
      <c r="D1" s="120"/>
      <c r="E1" s="13"/>
      <c r="F1" s="162"/>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63"/>
      <c r="D2" s="363"/>
      <c r="E2" s="363"/>
      <c r="F2" s="363"/>
      <c r="G2" s="363"/>
      <c r="H2" s="363"/>
      <c r="I2" s="363"/>
      <c r="J2" s="363"/>
      <c r="K2" s="363"/>
      <c r="L2" s="363"/>
      <c r="M2" s="363"/>
      <c r="N2" s="363"/>
      <c r="O2" s="363"/>
      <c r="P2" s="363"/>
      <c r="Q2" s="363"/>
      <c r="R2" s="363"/>
      <c r="S2" s="363"/>
      <c r="T2" s="35"/>
      <c r="U2" s="35"/>
      <c r="V2" s="35"/>
      <c r="W2" s="35"/>
      <c r="X2" s="35"/>
      <c r="Y2" s="35"/>
      <c r="Z2" s="35"/>
      <c r="AA2" s="35"/>
      <c r="AB2" s="35"/>
      <c r="AC2" s="35"/>
      <c r="AD2" s="35"/>
      <c r="AE2" s="35"/>
      <c r="AF2" s="35"/>
      <c r="AG2" s="35"/>
      <c r="AH2" s="35"/>
    </row>
    <row r="3" spans="1:35" s="10" customFormat="1" ht="30" customHeight="1" x14ac:dyDescent="0.25">
      <c r="A3" s="55"/>
      <c r="B3" s="55"/>
      <c r="C3" s="364"/>
      <c r="D3" s="364"/>
      <c r="E3" s="364"/>
      <c r="F3" s="364"/>
      <c r="G3" s="364"/>
      <c r="H3" s="364"/>
      <c r="I3" s="364"/>
      <c r="J3" s="364"/>
      <c r="K3" s="364"/>
      <c r="L3" s="364"/>
      <c r="M3" s="364"/>
      <c r="N3" s="364"/>
      <c r="O3" s="364"/>
      <c r="P3" s="364"/>
      <c r="Q3" s="364"/>
      <c r="R3" s="364"/>
      <c r="S3" s="364"/>
      <c r="T3" s="36"/>
      <c r="U3" s="36"/>
      <c r="V3" s="36"/>
      <c r="W3" s="36"/>
      <c r="X3" s="36"/>
      <c r="Y3" s="36"/>
      <c r="Z3" s="36"/>
      <c r="AA3" s="36"/>
      <c r="AB3" s="36"/>
      <c r="AC3" s="36"/>
      <c r="AD3" s="37"/>
      <c r="AE3" s="37"/>
      <c r="AF3" s="37"/>
      <c r="AG3" s="37"/>
      <c r="AH3" s="37"/>
    </row>
    <row r="4" spans="1:35" s="10" customFormat="1" ht="15" customHeight="1" x14ac:dyDescent="0.25">
      <c r="A4" s="365"/>
      <c r="B4" s="368"/>
      <c r="C4" s="371"/>
      <c r="D4" s="374"/>
      <c r="E4" s="376"/>
      <c r="F4" s="376"/>
      <c r="G4" s="376"/>
      <c r="H4" s="359"/>
      <c r="I4" s="360"/>
      <c r="J4" s="359"/>
      <c r="K4" s="360"/>
      <c r="L4" s="359"/>
      <c r="M4" s="360"/>
      <c r="N4" s="359"/>
      <c r="O4" s="360"/>
      <c r="P4" s="359"/>
      <c r="Q4" s="360"/>
      <c r="R4" s="359"/>
      <c r="S4" s="360"/>
      <c r="T4" s="359"/>
      <c r="U4" s="360"/>
      <c r="V4" s="359"/>
      <c r="W4" s="360"/>
      <c r="X4" s="359"/>
      <c r="Y4" s="360"/>
      <c r="Z4" s="359"/>
      <c r="AA4" s="360"/>
      <c r="AB4" s="359"/>
      <c r="AC4" s="360"/>
      <c r="AD4" s="359"/>
      <c r="AE4" s="360"/>
      <c r="AF4" s="359"/>
      <c r="AG4" s="360"/>
      <c r="AH4" s="378"/>
    </row>
    <row r="5" spans="1:35" s="10" customFormat="1" ht="39" customHeight="1" x14ac:dyDescent="0.25">
      <c r="A5" s="366"/>
      <c r="B5" s="369"/>
      <c r="C5" s="372"/>
      <c r="D5" s="375"/>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10" customFormat="1" ht="64.5" customHeight="1" x14ac:dyDescent="0.25">
      <c r="A6" s="367"/>
      <c r="B6" s="370"/>
      <c r="C6" s="373"/>
      <c r="D6" s="121"/>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5" s="32" customFormat="1" ht="15.75" x14ac:dyDescent="0.25">
      <c r="A7" s="40"/>
      <c r="B7" s="40"/>
      <c r="C7" s="122"/>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5" s="25" customFormat="1" ht="31.5" customHeight="1" x14ac:dyDescent="0.25">
      <c r="A8" s="455"/>
      <c r="B8" s="384"/>
      <c r="C8" s="123"/>
      <c r="D8" s="70"/>
      <c r="E8" s="70"/>
      <c r="F8" s="70"/>
      <c r="G8" s="70"/>
      <c r="H8" s="70"/>
      <c r="I8" s="70"/>
      <c r="J8" s="71"/>
      <c r="K8" s="71"/>
      <c r="L8" s="71"/>
      <c r="M8" s="71"/>
      <c r="N8" s="71"/>
      <c r="O8" s="71"/>
      <c r="P8" s="71"/>
      <c r="Q8" s="71"/>
      <c r="R8" s="71"/>
      <c r="S8" s="71"/>
      <c r="T8" s="71"/>
      <c r="U8" s="71"/>
      <c r="V8" s="71"/>
      <c r="W8" s="71"/>
      <c r="X8" s="71"/>
      <c r="Y8" s="71"/>
      <c r="Z8" s="71"/>
      <c r="AA8" s="71"/>
      <c r="AB8" s="71"/>
      <c r="AC8" s="71"/>
      <c r="AD8" s="71"/>
      <c r="AE8" s="71"/>
      <c r="AF8" s="71"/>
      <c r="AG8" s="71"/>
      <c r="AH8" s="158"/>
    </row>
    <row r="9" spans="1:35" s="26" customFormat="1" ht="26.25" hidden="1" customHeight="1" x14ac:dyDescent="0.25">
      <c r="A9" s="456"/>
      <c r="B9" s="385"/>
      <c r="C9" s="12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5"/>
    </row>
    <row r="10" spans="1:35" s="26" customFormat="1" ht="40.5" customHeight="1" x14ac:dyDescent="0.25">
      <c r="A10" s="456"/>
      <c r="B10" s="385"/>
      <c r="C10" s="12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5"/>
    </row>
    <row r="11" spans="1:35" s="26" customFormat="1" ht="40.5" customHeight="1" x14ac:dyDescent="0.25">
      <c r="A11" s="456"/>
      <c r="B11" s="385"/>
      <c r="C11" s="12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5"/>
    </row>
    <row r="12" spans="1:35" s="26" customFormat="1" ht="34.5" customHeight="1" x14ac:dyDescent="0.25">
      <c r="A12" s="457"/>
      <c r="B12" s="386"/>
      <c r="C12" s="12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5"/>
    </row>
    <row r="13" spans="1:35" s="22" customFormat="1" ht="18.75" customHeight="1" x14ac:dyDescent="0.25">
      <c r="A13" s="159"/>
      <c r="B13" s="443"/>
      <c r="C13" s="444"/>
      <c r="D13" s="444"/>
      <c r="E13" s="444"/>
      <c r="F13" s="444"/>
      <c r="G13" s="444"/>
      <c r="H13" s="444"/>
      <c r="I13" s="444"/>
      <c r="J13" s="444"/>
      <c r="K13" s="444"/>
      <c r="L13" s="444"/>
      <c r="M13" s="444"/>
      <c r="N13" s="444"/>
      <c r="O13" s="444"/>
      <c r="P13" s="444"/>
      <c r="Q13" s="444"/>
      <c r="R13" s="444"/>
      <c r="S13" s="444"/>
      <c r="T13" s="444"/>
      <c r="U13" s="444"/>
      <c r="V13" s="444"/>
      <c r="W13" s="444"/>
      <c r="X13" s="444"/>
      <c r="Y13" s="444"/>
      <c r="Z13" s="444"/>
      <c r="AA13" s="444"/>
      <c r="AB13" s="444"/>
      <c r="AC13" s="444"/>
      <c r="AD13" s="444"/>
      <c r="AE13" s="444"/>
      <c r="AF13" s="444"/>
      <c r="AG13" s="445"/>
      <c r="AH13" s="46"/>
    </row>
    <row r="14" spans="1:35" s="21" customFormat="1" ht="23.25" customHeight="1" x14ac:dyDescent="0.25">
      <c r="A14" s="390"/>
      <c r="B14" s="426"/>
      <c r="C14" s="123"/>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60"/>
      <c r="AI14" s="23"/>
    </row>
    <row r="15" spans="1:35" s="21" customFormat="1" ht="30.75" hidden="1" customHeight="1" x14ac:dyDescent="0.25">
      <c r="A15" s="391"/>
      <c r="B15" s="447"/>
      <c r="C15" s="124"/>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60"/>
      <c r="AI15" s="23"/>
    </row>
    <row r="16" spans="1:35" s="21" customFormat="1" ht="33" customHeight="1" x14ac:dyDescent="0.25">
      <c r="A16" s="391"/>
      <c r="B16" s="447"/>
      <c r="C16" s="12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60"/>
      <c r="AI16" s="23"/>
    </row>
    <row r="17" spans="1:35" s="21" customFormat="1" ht="37.5" customHeight="1" x14ac:dyDescent="0.25">
      <c r="A17" s="391"/>
      <c r="B17" s="447"/>
      <c r="C17" s="124"/>
      <c r="D17" s="74"/>
      <c r="E17" s="74"/>
      <c r="F17" s="74"/>
      <c r="G17" s="74"/>
      <c r="H17" s="74"/>
      <c r="I17" s="74"/>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0"/>
      <c r="AI17" s="23"/>
    </row>
    <row r="18" spans="1:35" s="22" customFormat="1" ht="46.5" customHeight="1" x14ac:dyDescent="0.25">
      <c r="A18" s="392"/>
      <c r="B18" s="427"/>
      <c r="C18" s="124"/>
      <c r="D18" s="74"/>
      <c r="E18" s="74"/>
      <c r="F18" s="74"/>
      <c r="G18" s="74"/>
      <c r="H18" s="74"/>
      <c r="I18" s="74"/>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4"/>
      <c r="AI18" s="20"/>
    </row>
    <row r="19" spans="1:35" s="25" customFormat="1" ht="21" customHeight="1" x14ac:dyDescent="0.25">
      <c r="A19" s="390"/>
      <c r="B19" s="428"/>
      <c r="C19" s="123"/>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2"/>
      <c r="AI19" s="163"/>
    </row>
    <row r="20" spans="1:35" s="21" customFormat="1" ht="23.25" hidden="1" customHeight="1" x14ac:dyDescent="0.25">
      <c r="A20" s="391"/>
      <c r="B20" s="429"/>
      <c r="C20" s="12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60"/>
      <c r="AI20" s="23"/>
    </row>
    <row r="21" spans="1:35" s="131" customFormat="1" ht="36.75" customHeight="1" x14ac:dyDescent="0.25">
      <c r="A21" s="391"/>
      <c r="B21" s="429"/>
      <c r="C21" s="124"/>
      <c r="D21" s="74"/>
      <c r="E21" s="74"/>
      <c r="F21" s="74"/>
      <c r="G21" s="74"/>
      <c r="H21" s="74"/>
      <c r="I21" s="74"/>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48"/>
      <c r="AI21" s="160"/>
    </row>
    <row r="22" spans="1:35" s="131" customFormat="1" ht="36.75" customHeight="1" x14ac:dyDescent="0.25">
      <c r="A22" s="391"/>
      <c r="B22" s="429"/>
      <c r="C22" s="124"/>
      <c r="D22" s="74"/>
      <c r="E22" s="74"/>
      <c r="F22" s="74"/>
      <c r="G22" s="74"/>
      <c r="H22" s="74"/>
      <c r="I22" s="74"/>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48"/>
      <c r="AI22" s="160"/>
    </row>
    <row r="23" spans="1:35" s="22" customFormat="1" ht="65.25" customHeight="1" x14ac:dyDescent="0.25">
      <c r="A23" s="392"/>
      <c r="B23" s="446"/>
      <c r="C23" s="124"/>
      <c r="D23" s="74"/>
      <c r="E23" s="74"/>
      <c r="F23" s="74"/>
      <c r="G23" s="74"/>
      <c r="H23" s="74"/>
      <c r="I23" s="74"/>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4"/>
      <c r="AI23" s="20"/>
    </row>
    <row r="24" spans="1:35" s="21" customFormat="1" ht="32.25" customHeight="1" x14ac:dyDescent="0.25">
      <c r="A24" s="390"/>
      <c r="B24" s="448"/>
      <c r="C24" s="123"/>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60"/>
      <c r="AI24" s="23"/>
    </row>
    <row r="25" spans="1:35" s="21" customFormat="1" ht="36" hidden="1" customHeight="1" x14ac:dyDescent="0.25">
      <c r="A25" s="391"/>
      <c r="B25" s="449"/>
      <c r="C25" s="12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60"/>
      <c r="AI25" s="23"/>
    </row>
    <row r="26" spans="1:35" s="21" customFormat="1" ht="37.5" hidden="1" customHeight="1" x14ac:dyDescent="0.25">
      <c r="A26" s="391"/>
      <c r="B26" s="449"/>
      <c r="C26" s="124"/>
      <c r="D26" s="74"/>
      <c r="E26" s="74"/>
      <c r="F26" s="74"/>
      <c r="G26" s="74"/>
      <c r="H26" s="74"/>
      <c r="I26" s="74"/>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0"/>
      <c r="AI26" s="23"/>
    </row>
    <row r="27" spans="1:35" s="22" customFormat="1" ht="48.75" customHeight="1" x14ac:dyDescent="0.25">
      <c r="A27" s="391"/>
      <c r="B27" s="449"/>
      <c r="C27" s="124"/>
      <c r="D27" s="74"/>
      <c r="E27" s="74"/>
      <c r="F27" s="74"/>
      <c r="G27" s="74"/>
      <c r="H27" s="74"/>
      <c r="I27" s="74"/>
      <c r="J27" s="67"/>
      <c r="K27" s="67"/>
      <c r="L27" s="67"/>
      <c r="M27" s="275"/>
      <c r="N27" s="67"/>
      <c r="O27" s="275"/>
      <c r="P27" s="67"/>
      <c r="Q27" s="67"/>
      <c r="R27" s="67"/>
      <c r="S27" s="67"/>
      <c r="T27" s="67"/>
      <c r="U27" s="67"/>
      <c r="V27" s="67"/>
      <c r="W27" s="67"/>
      <c r="X27" s="67"/>
      <c r="Y27" s="67"/>
      <c r="Z27" s="67"/>
      <c r="AA27" s="67"/>
      <c r="AB27" s="67"/>
      <c r="AC27" s="67"/>
      <c r="AD27" s="67"/>
      <c r="AE27" s="67"/>
      <c r="AF27" s="67"/>
      <c r="AG27" s="67"/>
      <c r="AH27" s="64"/>
      <c r="AI27" s="20"/>
    </row>
    <row r="28" spans="1:35" s="22" customFormat="1" ht="65.25" hidden="1" customHeight="1" x14ac:dyDescent="0.25">
      <c r="A28" s="454"/>
      <c r="B28" s="453"/>
      <c r="C28" s="124"/>
      <c r="D28" s="74"/>
      <c r="E28" s="74"/>
      <c r="F28" s="74"/>
      <c r="G28" s="74"/>
      <c r="H28" s="74"/>
      <c r="I28" s="74"/>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4"/>
      <c r="AI28" s="20"/>
    </row>
    <row r="29" spans="1:35" s="21" customFormat="1" ht="24.75" customHeight="1" x14ac:dyDescent="0.25">
      <c r="A29" s="404"/>
      <c r="B29" s="448"/>
      <c r="C29" s="123"/>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48"/>
      <c r="AI29" s="23"/>
    </row>
    <row r="30" spans="1:35" s="21" customFormat="1" ht="42.75" hidden="1" customHeight="1" x14ac:dyDescent="0.25">
      <c r="A30" s="400"/>
      <c r="B30" s="449"/>
      <c r="C30" s="12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60"/>
      <c r="AI30" s="23"/>
    </row>
    <row r="31" spans="1:35" s="21" customFormat="1" ht="48" hidden="1" customHeight="1" x14ac:dyDescent="0.25">
      <c r="A31" s="400"/>
      <c r="B31" s="449"/>
      <c r="C31" s="124"/>
      <c r="D31" s="74"/>
      <c r="E31" s="74"/>
      <c r="F31" s="74"/>
      <c r="G31" s="74"/>
      <c r="H31" s="74"/>
      <c r="I31" s="74"/>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0"/>
      <c r="AI31" s="23"/>
    </row>
    <row r="32" spans="1:35" s="21" customFormat="1" ht="48" customHeight="1" x14ac:dyDescent="0.25">
      <c r="A32" s="400"/>
      <c r="B32" s="449"/>
      <c r="C32" s="124"/>
      <c r="D32" s="74"/>
      <c r="E32" s="74"/>
      <c r="F32" s="74"/>
      <c r="G32" s="74"/>
      <c r="H32" s="74"/>
      <c r="I32" s="74"/>
      <c r="J32" s="67"/>
      <c r="K32" s="67"/>
      <c r="L32" s="67"/>
      <c r="M32" s="276"/>
      <c r="N32" s="67"/>
      <c r="O32" s="67"/>
      <c r="P32" s="67"/>
      <c r="Q32" s="67"/>
      <c r="R32" s="67"/>
      <c r="S32" s="67"/>
      <c r="T32" s="67"/>
      <c r="U32" s="67"/>
      <c r="V32" s="67"/>
      <c r="W32" s="67"/>
      <c r="X32" s="67"/>
      <c r="Y32" s="67"/>
      <c r="Z32" s="67"/>
      <c r="AA32" s="67"/>
      <c r="AB32" s="67"/>
      <c r="AC32" s="67"/>
      <c r="AD32" s="67"/>
      <c r="AE32" s="67"/>
      <c r="AF32" s="67"/>
      <c r="AG32" s="67"/>
      <c r="AH32" s="60"/>
      <c r="AI32" s="23"/>
    </row>
    <row r="33" spans="1:35" s="22" customFormat="1" ht="45" customHeight="1" x14ac:dyDescent="0.25">
      <c r="A33" s="405"/>
      <c r="B33" s="450"/>
      <c r="C33" s="124"/>
      <c r="D33" s="74"/>
      <c r="E33" s="74"/>
      <c r="F33" s="74"/>
      <c r="G33" s="74"/>
      <c r="H33" s="74"/>
      <c r="I33" s="74"/>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4"/>
      <c r="AI33" s="20"/>
    </row>
    <row r="34" spans="1:35" s="21" customFormat="1" ht="39.75" customHeight="1" x14ac:dyDescent="0.25">
      <c r="A34" s="404"/>
      <c r="B34" s="448"/>
      <c r="C34" s="123"/>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48"/>
      <c r="AI34" s="23"/>
    </row>
    <row r="35" spans="1:35" s="21" customFormat="1" ht="42.75" hidden="1" customHeight="1" x14ac:dyDescent="0.25">
      <c r="A35" s="400"/>
      <c r="B35" s="449"/>
      <c r="C35" s="12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60"/>
      <c r="AI35" s="23"/>
    </row>
    <row r="36" spans="1:35" s="21" customFormat="1" ht="48" hidden="1" customHeight="1" x14ac:dyDescent="0.25">
      <c r="A36" s="400"/>
      <c r="B36" s="449"/>
      <c r="C36" s="124"/>
      <c r="D36" s="74"/>
      <c r="E36" s="74"/>
      <c r="F36" s="74"/>
      <c r="G36" s="74"/>
      <c r="H36" s="74"/>
      <c r="I36" s="74"/>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0"/>
      <c r="AI36" s="23"/>
    </row>
    <row r="37" spans="1:35" s="21" customFormat="1" ht="48" customHeight="1" x14ac:dyDescent="0.25">
      <c r="A37" s="400"/>
      <c r="B37" s="449"/>
      <c r="C37" s="124"/>
      <c r="D37" s="74"/>
      <c r="E37" s="74"/>
      <c r="F37" s="74"/>
      <c r="G37" s="74"/>
      <c r="H37" s="74"/>
      <c r="I37" s="74"/>
      <c r="J37" s="67"/>
      <c r="K37" s="67"/>
      <c r="L37" s="67"/>
      <c r="M37" s="275"/>
      <c r="N37" s="67"/>
      <c r="O37" s="67"/>
      <c r="P37" s="67"/>
      <c r="Q37" s="67"/>
      <c r="R37" s="67"/>
      <c r="S37" s="67"/>
      <c r="T37" s="67"/>
      <c r="U37" s="67"/>
      <c r="V37" s="67"/>
      <c r="W37" s="67"/>
      <c r="X37" s="67"/>
      <c r="Y37" s="67"/>
      <c r="Z37" s="67"/>
      <c r="AA37" s="67"/>
      <c r="AB37" s="161"/>
      <c r="AC37" s="67"/>
      <c r="AD37" s="67"/>
      <c r="AE37" s="67"/>
      <c r="AF37" s="67"/>
      <c r="AG37" s="67"/>
      <c r="AH37" s="60"/>
      <c r="AI37" s="23"/>
    </row>
    <row r="38" spans="1:35" s="22" customFormat="1" ht="45" hidden="1" customHeight="1" x14ac:dyDescent="0.25">
      <c r="A38" s="405"/>
      <c r="B38" s="450"/>
      <c r="C38" s="124"/>
      <c r="D38" s="74"/>
      <c r="E38" s="74"/>
      <c r="F38" s="74"/>
      <c r="G38" s="74"/>
      <c r="H38" s="74"/>
      <c r="I38" s="74"/>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4"/>
      <c r="AI38" s="20"/>
    </row>
    <row r="39" spans="1:35" s="21" customFormat="1" ht="24.75" customHeight="1" x14ac:dyDescent="0.25">
      <c r="A39" s="404"/>
      <c r="B39" s="448"/>
      <c r="C39" s="123"/>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48"/>
      <c r="AI39" s="23"/>
    </row>
    <row r="40" spans="1:35" s="21" customFormat="1" ht="42.75" hidden="1" customHeight="1" x14ac:dyDescent="0.25">
      <c r="A40" s="400"/>
      <c r="B40" s="449"/>
      <c r="C40" s="12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60"/>
      <c r="AI40" s="23"/>
    </row>
    <row r="41" spans="1:35" s="21" customFormat="1" ht="48" hidden="1" customHeight="1" x14ac:dyDescent="0.25">
      <c r="A41" s="400"/>
      <c r="B41" s="449"/>
      <c r="C41" s="124"/>
      <c r="D41" s="74"/>
      <c r="E41" s="74"/>
      <c r="F41" s="74"/>
      <c r="G41" s="74"/>
      <c r="H41" s="74"/>
      <c r="I41" s="74"/>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0"/>
      <c r="AI41" s="23"/>
    </row>
    <row r="42" spans="1:35" s="21" customFormat="1" ht="48" customHeight="1" x14ac:dyDescent="0.25">
      <c r="A42" s="400"/>
      <c r="B42" s="449"/>
      <c r="C42" s="124"/>
      <c r="D42" s="74"/>
      <c r="E42" s="74"/>
      <c r="F42" s="74"/>
      <c r="G42" s="74"/>
      <c r="H42" s="74"/>
      <c r="I42" s="74"/>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0"/>
      <c r="AI42" s="23"/>
    </row>
    <row r="43" spans="1:35" s="22" customFormat="1" ht="45" hidden="1" customHeight="1" x14ac:dyDescent="0.25">
      <c r="A43" s="405"/>
      <c r="B43" s="450"/>
      <c r="C43" s="124"/>
      <c r="D43" s="74"/>
      <c r="E43" s="74"/>
      <c r="F43" s="74"/>
      <c r="G43" s="74"/>
      <c r="H43" s="74"/>
      <c r="I43" s="74"/>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4"/>
      <c r="AI43" s="20"/>
    </row>
    <row r="44" spans="1:35" s="21" customFormat="1" ht="24.75" customHeight="1" x14ac:dyDescent="0.25">
      <c r="A44" s="404"/>
      <c r="B44" s="448"/>
      <c r="C44" s="123"/>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48"/>
      <c r="AI44" s="23"/>
    </row>
    <row r="45" spans="1:35" s="21" customFormat="1" ht="42.75" hidden="1" customHeight="1" x14ac:dyDescent="0.25">
      <c r="A45" s="400"/>
      <c r="B45" s="449"/>
      <c r="C45" s="12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60"/>
      <c r="AI45" s="23"/>
    </row>
    <row r="46" spans="1:35" s="21" customFormat="1" ht="48" customHeight="1" x14ac:dyDescent="0.25">
      <c r="A46" s="400"/>
      <c r="B46" s="449"/>
      <c r="C46" s="124"/>
      <c r="D46" s="74"/>
      <c r="E46" s="74"/>
      <c r="F46" s="74"/>
      <c r="G46" s="74"/>
      <c r="H46" s="74"/>
      <c r="I46" s="74"/>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0"/>
      <c r="AI46" s="23"/>
    </row>
    <row r="47" spans="1:35" s="21" customFormat="1" ht="48" customHeight="1" x14ac:dyDescent="0.25">
      <c r="A47" s="400"/>
      <c r="B47" s="449"/>
      <c r="C47" s="124"/>
      <c r="D47" s="74"/>
      <c r="E47" s="74"/>
      <c r="F47" s="74"/>
      <c r="G47" s="74"/>
      <c r="H47" s="74"/>
      <c r="I47" s="74"/>
      <c r="J47" s="67"/>
      <c r="K47" s="67"/>
      <c r="L47" s="67"/>
      <c r="M47" s="275"/>
      <c r="N47" s="67"/>
      <c r="O47" s="67"/>
      <c r="P47" s="67"/>
      <c r="Q47" s="67"/>
      <c r="R47" s="67"/>
      <c r="S47" s="67"/>
      <c r="T47" s="67"/>
      <c r="U47" s="67"/>
      <c r="V47" s="67"/>
      <c r="W47" s="67"/>
      <c r="X47" s="67"/>
      <c r="Y47" s="67"/>
      <c r="Z47" s="67"/>
      <c r="AA47" s="67"/>
      <c r="AB47" s="67"/>
      <c r="AC47" s="67"/>
      <c r="AD47" s="67"/>
      <c r="AE47" s="67"/>
      <c r="AF47" s="67"/>
      <c r="AG47" s="67"/>
      <c r="AH47" s="60"/>
      <c r="AI47" s="23"/>
    </row>
    <row r="48" spans="1:35" s="22" customFormat="1" ht="51.75" hidden="1" customHeight="1" x14ac:dyDescent="0.25">
      <c r="A48" s="405"/>
      <c r="B48" s="450"/>
      <c r="C48" s="124"/>
      <c r="D48" s="74"/>
      <c r="E48" s="74"/>
      <c r="F48" s="74"/>
      <c r="G48" s="74"/>
      <c r="H48" s="74"/>
      <c r="I48" s="74"/>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4"/>
      <c r="AI48" s="20"/>
    </row>
    <row r="49" spans="1:35" s="21" customFormat="1" ht="52.5" customHeight="1" x14ac:dyDescent="0.25">
      <c r="A49" s="404"/>
      <c r="B49" s="448"/>
      <c r="C49" s="123"/>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60"/>
      <c r="AI49" s="23"/>
    </row>
    <row r="50" spans="1:35" s="21" customFormat="1" ht="42.75" hidden="1" customHeight="1" x14ac:dyDescent="0.25">
      <c r="A50" s="400"/>
      <c r="B50" s="449"/>
      <c r="C50" s="12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60"/>
      <c r="AI50" s="23"/>
    </row>
    <row r="51" spans="1:35" s="21" customFormat="1" ht="54" hidden="1" customHeight="1" x14ac:dyDescent="0.25">
      <c r="A51" s="400"/>
      <c r="B51" s="449"/>
      <c r="C51" s="124"/>
      <c r="D51" s="74"/>
      <c r="E51" s="74"/>
      <c r="F51" s="74"/>
      <c r="G51" s="74"/>
      <c r="H51" s="74"/>
      <c r="I51" s="74"/>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0"/>
      <c r="AI51" s="23"/>
    </row>
    <row r="52" spans="1:35" s="21" customFormat="1" ht="119.25" customHeight="1" x14ac:dyDescent="0.25">
      <c r="A52" s="400"/>
      <c r="B52" s="449"/>
      <c r="C52" s="124"/>
      <c r="D52" s="74"/>
      <c r="E52" s="74"/>
      <c r="F52" s="74"/>
      <c r="G52" s="74"/>
      <c r="H52" s="74"/>
      <c r="I52" s="74"/>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0"/>
      <c r="AI52" s="23"/>
    </row>
    <row r="53" spans="1:35" s="22" customFormat="1" ht="51" hidden="1" customHeight="1" x14ac:dyDescent="0.25">
      <c r="A53" s="405"/>
      <c r="B53" s="450"/>
      <c r="C53" s="124"/>
      <c r="D53" s="74"/>
      <c r="E53" s="74"/>
      <c r="F53" s="74"/>
      <c r="G53" s="74"/>
      <c r="H53" s="74"/>
      <c r="I53" s="74"/>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4"/>
      <c r="AI53" s="20"/>
    </row>
    <row r="54" spans="1:35" s="21" customFormat="1" ht="40.5" customHeight="1" x14ac:dyDescent="0.25">
      <c r="A54" s="451"/>
      <c r="B54" s="428"/>
      <c r="C54" s="123"/>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60"/>
      <c r="AI54" s="23"/>
    </row>
    <row r="55" spans="1:35" s="21" customFormat="1" ht="42.75" hidden="1" customHeight="1" x14ac:dyDescent="0.25">
      <c r="A55" s="391"/>
      <c r="B55" s="429"/>
      <c r="C55" s="12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60"/>
      <c r="AI55" s="23"/>
    </row>
    <row r="56" spans="1:35" s="21" customFormat="1" ht="48.75" hidden="1" customHeight="1" x14ac:dyDescent="0.25">
      <c r="A56" s="391"/>
      <c r="B56" s="429"/>
      <c r="C56" s="124"/>
      <c r="D56" s="74"/>
      <c r="E56" s="74"/>
      <c r="F56" s="74"/>
      <c r="G56" s="74"/>
      <c r="H56" s="74"/>
      <c r="I56" s="74"/>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0"/>
      <c r="AI56" s="23"/>
    </row>
    <row r="57" spans="1:35" s="22" customFormat="1" ht="78.75" customHeight="1" x14ac:dyDescent="0.25">
      <c r="A57" s="391"/>
      <c r="B57" s="429"/>
      <c r="C57" s="124"/>
      <c r="D57" s="74"/>
      <c r="E57" s="74"/>
      <c r="F57" s="74"/>
      <c r="G57" s="74"/>
      <c r="H57" s="74"/>
      <c r="I57" s="74"/>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4"/>
      <c r="AI57" s="20"/>
    </row>
    <row r="58" spans="1:35" s="22" customFormat="1" ht="46.5" hidden="1" customHeight="1" x14ac:dyDescent="0.25">
      <c r="A58" s="452"/>
      <c r="B58" s="453"/>
      <c r="C58" s="124"/>
      <c r="D58" s="74"/>
      <c r="E58" s="74"/>
      <c r="F58" s="74"/>
      <c r="G58" s="74"/>
      <c r="H58" s="74"/>
      <c r="I58" s="74"/>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4"/>
      <c r="AI58" s="20"/>
    </row>
    <row r="59" spans="1:35" s="22" customFormat="1" ht="18.75" customHeight="1" x14ac:dyDescent="0.25">
      <c r="A59" s="159"/>
      <c r="B59" s="443"/>
      <c r="C59" s="444"/>
      <c r="D59" s="444"/>
      <c r="E59" s="444"/>
      <c r="F59" s="444"/>
      <c r="G59" s="444"/>
      <c r="H59" s="444"/>
      <c r="I59" s="444"/>
      <c r="J59" s="444"/>
      <c r="K59" s="444"/>
      <c r="L59" s="444"/>
      <c r="M59" s="444"/>
      <c r="N59" s="444"/>
      <c r="O59" s="444"/>
      <c r="P59" s="444"/>
      <c r="Q59" s="444"/>
      <c r="R59" s="444"/>
      <c r="S59" s="444"/>
      <c r="T59" s="444"/>
      <c r="U59" s="444"/>
      <c r="V59" s="444"/>
      <c r="W59" s="444"/>
      <c r="X59" s="444"/>
      <c r="Y59" s="444"/>
      <c r="Z59" s="444"/>
      <c r="AA59" s="444"/>
      <c r="AB59" s="444"/>
      <c r="AC59" s="444"/>
      <c r="AD59" s="444"/>
      <c r="AE59" s="444"/>
      <c r="AF59" s="444"/>
      <c r="AG59" s="445"/>
      <c r="AH59" s="46"/>
    </row>
    <row r="60" spans="1:35" s="21" customFormat="1" ht="21" customHeight="1" x14ac:dyDescent="0.25">
      <c r="A60" s="390"/>
      <c r="B60" s="426"/>
      <c r="C60" s="123"/>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60"/>
      <c r="AI60" s="23"/>
    </row>
    <row r="61" spans="1:35" s="21" customFormat="1" ht="21" hidden="1" customHeight="1" x14ac:dyDescent="0.25">
      <c r="A61" s="391"/>
      <c r="B61" s="447"/>
      <c r="C61" s="124"/>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60"/>
      <c r="AI61" s="23"/>
    </row>
    <row r="62" spans="1:35" s="21" customFormat="1" ht="34.5" customHeight="1" x14ac:dyDescent="0.25">
      <c r="A62" s="391"/>
      <c r="B62" s="447"/>
      <c r="C62" s="12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60"/>
      <c r="AI62" s="23"/>
    </row>
    <row r="63" spans="1:35" s="21" customFormat="1" ht="45" customHeight="1" x14ac:dyDescent="0.25">
      <c r="A63" s="391"/>
      <c r="B63" s="447"/>
      <c r="C63" s="124"/>
      <c r="D63" s="74"/>
      <c r="E63" s="74"/>
      <c r="F63" s="74"/>
      <c r="G63" s="74"/>
      <c r="H63" s="74"/>
      <c r="I63" s="74"/>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0"/>
      <c r="AI63" s="23"/>
    </row>
    <row r="64" spans="1:35" s="26" customFormat="1" ht="43.5" hidden="1" customHeight="1" x14ac:dyDescent="0.25">
      <c r="A64" s="392"/>
      <c r="B64" s="427"/>
      <c r="C64" s="124"/>
      <c r="D64" s="74"/>
      <c r="E64" s="74"/>
      <c r="F64" s="74"/>
      <c r="G64" s="74"/>
      <c r="H64" s="74"/>
      <c r="I64" s="74"/>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75"/>
      <c r="AI64" s="24"/>
    </row>
    <row r="65" spans="1:35" s="22" customFormat="1" ht="30.75" customHeight="1" x14ac:dyDescent="0.25">
      <c r="A65" s="396"/>
      <c r="B65" s="428"/>
      <c r="C65" s="123"/>
      <c r="D65" s="70"/>
      <c r="E65" s="70"/>
      <c r="F65" s="70"/>
      <c r="G65" s="70"/>
      <c r="H65" s="70"/>
      <c r="I65" s="70"/>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60"/>
      <c r="AI65" s="20"/>
    </row>
    <row r="66" spans="1:35" s="22" customFormat="1" ht="30.75" hidden="1" customHeight="1" x14ac:dyDescent="0.25">
      <c r="A66" s="397"/>
      <c r="B66" s="429"/>
      <c r="C66" s="124"/>
      <c r="D66" s="74"/>
      <c r="E66" s="74"/>
      <c r="F66" s="74"/>
      <c r="G66" s="74"/>
      <c r="H66" s="74"/>
      <c r="I66" s="74"/>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0"/>
      <c r="AI66" s="20"/>
    </row>
    <row r="67" spans="1:35" s="22" customFormat="1" ht="30.75" customHeight="1" x14ac:dyDescent="0.25">
      <c r="A67" s="397"/>
      <c r="B67" s="429"/>
      <c r="C67" s="124"/>
      <c r="D67" s="74"/>
      <c r="E67" s="74"/>
      <c r="F67" s="74"/>
      <c r="G67" s="74"/>
      <c r="H67" s="74"/>
      <c r="I67" s="74"/>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0"/>
      <c r="AI67" s="20"/>
    </row>
    <row r="68" spans="1:35" s="22" customFormat="1" ht="54" customHeight="1" x14ac:dyDescent="0.25">
      <c r="A68" s="397"/>
      <c r="B68" s="429"/>
      <c r="C68" s="124"/>
      <c r="D68" s="74"/>
      <c r="E68" s="74"/>
      <c r="F68" s="74"/>
      <c r="G68" s="74"/>
      <c r="H68" s="74"/>
      <c r="I68" s="74"/>
      <c r="J68" s="67"/>
      <c r="K68" s="67"/>
      <c r="L68" s="67"/>
      <c r="M68" s="275"/>
      <c r="N68" s="67"/>
      <c r="O68" s="67"/>
      <c r="P68" s="67"/>
      <c r="Q68" s="67"/>
      <c r="R68" s="67"/>
      <c r="S68" s="67"/>
      <c r="T68" s="67"/>
      <c r="U68" s="67"/>
      <c r="V68" s="67"/>
      <c r="W68" s="67"/>
      <c r="X68" s="67"/>
      <c r="Y68" s="67"/>
      <c r="Z68" s="67"/>
      <c r="AA68" s="67"/>
      <c r="AB68" s="67"/>
      <c r="AC68" s="67"/>
      <c r="AD68" s="67"/>
      <c r="AE68" s="67"/>
      <c r="AF68" s="67"/>
      <c r="AG68" s="67"/>
      <c r="AH68" s="60"/>
      <c r="AI68" s="20"/>
    </row>
    <row r="69" spans="1:35" s="22" customFormat="1" ht="46.5" hidden="1" customHeight="1" x14ac:dyDescent="0.25">
      <c r="A69" s="391"/>
      <c r="B69" s="429"/>
      <c r="C69" s="124"/>
      <c r="D69" s="74"/>
      <c r="E69" s="74"/>
      <c r="F69" s="74"/>
      <c r="G69" s="74"/>
      <c r="H69" s="74"/>
      <c r="I69" s="74"/>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0"/>
      <c r="AI69" s="20"/>
    </row>
    <row r="70" spans="1:35" s="21" customFormat="1" ht="33.75" customHeight="1" x14ac:dyDescent="0.25">
      <c r="A70" s="390"/>
      <c r="B70" s="428"/>
      <c r="C70" s="123"/>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60"/>
      <c r="AI70" s="23"/>
    </row>
    <row r="71" spans="1:35" s="21" customFormat="1" ht="36" hidden="1" customHeight="1" x14ac:dyDescent="0.25">
      <c r="A71" s="391"/>
      <c r="B71" s="429"/>
      <c r="C71" s="12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60"/>
      <c r="AI71" s="23"/>
    </row>
    <row r="72" spans="1:35" s="21" customFormat="1" ht="37.5" customHeight="1" x14ac:dyDescent="0.25">
      <c r="A72" s="391"/>
      <c r="B72" s="429"/>
      <c r="C72" s="124"/>
      <c r="D72" s="74"/>
      <c r="E72" s="74"/>
      <c r="F72" s="74"/>
      <c r="G72" s="74"/>
      <c r="H72" s="74"/>
      <c r="I72" s="74"/>
      <c r="J72" s="67"/>
      <c r="K72" s="67"/>
      <c r="L72" s="67"/>
      <c r="M72" s="275"/>
      <c r="N72" s="67"/>
      <c r="O72" s="67"/>
      <c r="P72" s="67"/>
      <c r="Q72" s="67"/>
      <c r="R72" s="67"/>
      <c r="S72" s="67"/>
      <c r="T72" s="67"/>
      <c r="U72" s="67"/>
      <c r="V72" s="67"/>
      <c r="W72" s="67"/>
      <c r="X72" s="67"/>
      <c r="Y72" s="67"/>
      <c r="Z72" s="67"/>
      <c r="AA72" s="67"/>
      <c r="AB72" s="67"/>
      <c r="AC72" s="67"/>
      <c r="AD72" s="67"/>
      <c r="AE72" s="67"/>
      <c r="AF72" s="67"/>
      <c r="AG72" s="67"/>
      <c r="AH72" s="60"/>
      <c r="AI72" s="23"/>
    </row>
    <row r="73" spans="1:35" s="21" customFormat="1" ht="37.5" customHeight="1" x14ac:dyDescent="0.25">
      <c r="A73" s="391"/>
      <c r="B73" s="429"/>
      <c r="C73" s="124"/>
      <c r="D73" s="74"/>
      <c r="E73" s="74"/>
      <c r="F73" s="74"/>
      <c r="G73" s="74"/>
      <c r="H73" s="74"/>
      <c r="I73" s="74"/>
      <c r="J73" s="67"/>
      <c r="K73" s="67"/>
      <c r="L73" s="67"/>
      <c r="M73" s="275"/>
      <c r="N73" s="67"/>
      <c r="O73" s="67"/>
      <c r="P73" s="67"/>
      <c r="Q73" s="67"/>
      <c r="R73" s="67"/>
      <c r="S73" s="67"/>
      <c r="T73" s="67"/>
      <c r="U73" s="67"/>
      <c r="V73" s="67"/>
      <c r="W73" s="67"/>
      <c r="X73" s="67"/>
      <c r="Y73" s="67"/>
      <c r="Z73" s="67"/>
      <c r="AA73" s="67"/>
      <c r="AB73" s="67"/>
      <c r="AC73" s="67"/>
      <c r="AD73" s="67"/>
      <c r="AE73" s="67"/>
      <c r="AF73" s="67"/>
      <c r="AG73" s="67"/>
      <c r="AH73" s="60"/>
      <c r="AI73" s="23"/>
    </row>
    <row r="74" spans="1:35" s="22" customFormat="1" ht="36" hidden="1" customHeight="1" x14ac:dyDescent="0.25">
      <c r="A74" s="392"/>
      <c r="B74" s="446"/>
      <c r="C74" s="124"/>
      <c r="D74" s="74"/>
      <c r="E74" s="74"/>
      <c r="F74" s="74"/>
      <c r="G74" s="74"/>
      <c r="H74" s="74"/>
      <c r="I74" s="74"/>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4"/>
      <c r="AI74" s="20"/>
    </row>
    <row r="75" spans="1:35" s="18" customFormat="1" ht="18.75" customHeight="1" x14ac:dyDescent="0.25">
      <c r="A75" s="159"/>
      <c r="B75" s="443"/>
      <c r="C75" s="444"/>
      <c r="D75" s="444"/>
      <c r="E75" s="444"/>
      <c r="F75" s="444"/>
      <c r="G75" s="444"/>
      <c r="H75" s="444"/>
      <c r="I75" s="444"/>
      <c r="J75" s="444"/>
      <c r="K75" s="444"/>
      <c r="L75" s="444"/>
      <c r="M75" s="444"/>
      <c r="N75" s="444"/>
      <c r="O75" s="444"/>
      <c r="P75" s="444"/>
      <c r="Q75" s="444"/>
      <c r="R75" s="444"/>
      <c r="S75" s="444"/>
      <c r="T75" s="444"/>
      <c r="U75" s="444"/>
      <c r="V75" s="444"/>
      <c r="W75" s="444"/>
      <c r="X75" s="444"/>
      <c r="Y75" s="444"/>
      <c r="Z75" s="444"/>
      <c r="AA75" s="444"/>
      <c r="AB75" s="444"/>
      <c r="AC75" s="444"/>
      <c r="AD75" s="444"/>
      <c r="AE75" s="444"/>
      <c r="AF75" s="444"/>
      <c r="AG75" s="445"/>
      <c r="AH75" s="46"/>
    </row>
    <row r="76" spans="1:35" s="22" customFormat="1" ht="63" customHeight="1" x14ac:dyDescent="0.25">
      <c r="A76" s="396"/>
      <c r="B76" s="384"/>
      <c r="C76" s="123"/>
      <c r="D76" s="70"/>
      <c r="E76" s="70"/>
      <c r="F76" s="70"/>
      <c r="G76" s="70"/>
      <c r="H76" s="70"/>
      <c r="I76" s="70"/>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60"/>
      <c r="AI76" s="20"/>
    </row>
    <row r="77" spans="1:35" s="22" customFormat="1" ht="28.5" hidden="1" customHeight="1" x14ac:dyDescent="0.25">
      <c r="A77" s="397"/>
      <c r="B77" s="385"/>
      <c r="C77" s="124"/>
      <c r="D77" s="74"/>
      <c r="E77" s="74"/>
      <c r="F77" s="74"/>
      <c r="G77" s="74"/>
      <c r="H77" s="74"/>
      <c r="I77" s="74"/>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4"/>
      <c r="AI77" s="20"/>
    </row>
    <row r="78" spans="1:35" s="22" customFormat="1" ht="28.5" hidden="1" customHeight="1" x14ac:dyDescent="0.25">
      <c r="A78" s="397"/>
      <c r="B78" s="385"/>
      <c r="C78" s="124"/>
      <c r="D78" s="74"/>
      <c r="E78" s="74"/>
      <c r="F78" s="74"/>
      <c r="G78" s="74"/>
      <c r="H78" s="74"/>
      <c r="I78" s="74"/>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4"/>
      <c r="AI78" s="20"/>
    </row>
    <row r="79" spans="1:35" s="26" customFormat="1" ht="75" customHeight="1" x14ac:dyDescent="0.25">
      <c r="A79" s="397"/>
      <c r="B79" s="385"/>
      <c r="C79" s="124"/>
      <c r="D79" s="74"/>
      <c r="E79" s="74"/>
      <c r="F79" s="74"/>
      <c r="G79" s="74"/>
      <c r="H79" s="74"/>
      <c r="I79" s="74"/>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72"/>
      <c r="AI79" s="24"/>
    </row>
    <row r="80" spans="1:35" s="26" customFormat="1" ht="37.5" hidden="1" customHeight="1" x14ac:dyDescent="0.25">
      <c r="A80" s="391"/>
      <c r="B80" s="385"/>
      <c r="C80" s="124"/>
      <c r="D80" s="74"/>
      <c r="E80" s="74"/>
      <c r="F80" s="74"/>
      <c r="G80" s="74"/>
      <c r="H80" s="74"/>
      <c r="I80" s="74"/>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72"/>
      <c r="AI80" s="24"/>
    </row>
    <row r="81" spans="1:35" s="18" customFormat="1" ht="18.75" customHeight="1" x14ac:dyDescent="0.25">
      <c r="A81" s="159"/>
      <c r="B81" s="443"/>
      <c r="C81" s="444"/>
      <c r="D81" s="444"/>
      <c r="E81" s="444"/>
      <c r="F81" s="444"/>
      <c r="G81" s="444"/>
      <c r="H81" s="444"/>
      <c r="I81" s="444"/>
      <c r="J81" s="444"/>
      <c r="K81" s="444"/>
      <c r="L81" s="444"/>
      <c r="M81" s="444"/>
      <c r="N81" s="444"/>
      <c r="O81" s="444"/>
      <c r="P81" s="444"/>
      <c r="Q81" s="444"/>
      <c r="R81" s="444"/>
      <c r="S81" s="444"/>
      <c r="T81" s="444"/>
      <c r="U81" s="444"/>
      <c r="V81" s="444"/>
      <c r="W81" s="444"/>
      <c r="X81" s="444"/>
      <c r="Y81" s="444"/>
      <c r="Z81" s="444"/>
      <c r="AA81" s="444"/>
      <c r="AB81" s="444"/>
      <c r="AC81" s="444"/>
      <c r="AD81" s="444"/>
      <c r="AE81" s="444"/>
      <c r="AF81" s="444"/>
      <c r="AG81" s="445"/>
      <c r="AH81" s="46"/>
    </row>
    <row r="82" spans="1:35" s="22" customFormat="1" ht="51.75" customHeight="1" x14ac:dyDescent="0.25">
      <c r="A82" s="396"/>
      <c r="B82" s="384"/>
      <c r="C82" s="123"/>
      <c r="D82" s="70"/>
      <c r="E82" s="70"/>
      <c r="F82" s="70"/>
      <c r="G82" s="70"/>
      <c r="H82" s="70"/>
      <c r="I82" s="70"/>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60"/>
      <c r="AI82" s="20"/>
    </row>
    <row r="83" spans="1:35" s="22" customFormat="1" ht="28.5" hidden="1" customHeight="1" x14ac:dyDescent="0.25">
      <c r="A83" s="397"/>
      <c r="B83" s="385"/>
      <c r="C83" s="124"/>
      <c r="D83" s="74"/>
      <c r="E83" s="74"/>
      <c r="F83" s="74"/>
      <c r="G83" s="74"/>
      <c r="H83" s="74"/>
      <c r="I83" s="74"/>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60"/>
      <c r="AI83" s="20"/>
    </row>
    <row r="84" spans="1:35" s="26" customFormat="1" ht="59.25" hidden="1" customHeight="1" x14ac:dyDescent="0.25">
      <c r="A84" s="397"/>
      <c r="B84" s="385"/>
      <c r="C84" s="124"/>
      <c r="D84" s="74"/>
      <c r="E84" s="74"/>
      <c r="F84" s="74"/>
      <c r="G84" s="74"/>
      <c r="H84" s="74"/>
      <c r="I84" s="74"/>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72"/>
      <c r="AI84" s="24"/>
    </row>
    <row r="85" spans="1:35" s="26" customFormat="1" ht="127.5" customHeight="1" x14ac:dyDescent="0.25">
      <c r="A85" s="392"/>
      <c r="B85" s="386"/>
      <c r="C85" s="124"/>
      <c r="D85" s="74"/>
      <c r="E85" s="74"/>
      <c r="F85" s="74"/>
      <c r="G85" s="74"/>
      <c r="H85" s="74"/>
      <c r="I85" s="74"/>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72"/>
      <c r="AI85" s="24"/>
    </row>
    <row r="86" spans="1:35" ht="94.5" customHeight="1" x14ac:dyDescent="0.25"/>
  </sheetData>
  <customSheetViews>
    <customSheetView guid="{60A1F930-4BEC-460A-8E14-01E47F6DD055}" scale="70" hiddenRows="1">
      <pane xSplit="6" ySplit="7" topLeftCell="G17" activePane="bottomRight" state="frozen"/>
      <selection pane="bottomRight" activeCell="I70" sqref="I70"/>
      <pageMargins left="0.7" right="0.7" top="0.75" bottom="0.75" header="0.3" footer="0.3"/>
      <pageSetup paperSize="9" orientation="portrait" r:id="rId1"/>
    </customSheetView>
    <customSheetView guid="{BBF6B43F-E0FC-43DF-B91C-674F6AB4B556}" scale="70" hiddenRows="1">
      <pane xSplit="6" ySplit="7" topLeftCell="G8" activePane="bottomRight" state="frozen"/>
      <selection pane="bottomRight" activeCell="V3" sqref="V3"/>
      <pageMargins left="0.7" right="0.7" top="0.75" bottom="0.75" header="0.3" footer="0.3"/>
      <pageSetup paperSize="9" orientation="portrait" r:id="rId2"/>
    </customSheetView>
    <customSheetView guid="{30B635D9-57DB-47D5-8A0F-4B30DD769960}" scale="70" hiddenRows="1">
      <pane xSplit="6" ySplit="7" topLeftCell="G8" activePane="bottomRight" state="frozen"/>
      <selection pane="bottomRight" activeCell="V3" sqref="V3"/>
      <pageMargins left="0.7" right="0.7" top="0.75" bottom="0.75" header="0.3" footer="0.3"/>
      <pageSetup paperSize="9" orientation="portrait" r:id="rId3"/>
    </customSheetView>
    <customSheetView guid="{DAEDC989-02E7-4319-8354-59410ACF3F1F}" scale="70" hiddenRows="1">
      <pane xSplit="6" ySplit="7" topLeftCell="G8" activePane="bottomRight" state="frozen"/>
      <selection pane="bottomRight" activeCell="I70" sqref="I70"/>
      <pageMargins left="0.7" right="0.7" top="0.75" bottom="0.75" header="0.3" footer="0.3"/>
      <pageSetup paperSize="9" orientation="portrait" r:id="rId4"/>
    </customSheetView>
    <customSheetView guid="{21E1D423-7B38-4272-8354-09B4DB62C9EB}" scale="70" hiddenRows="1">
      <pane xSplit="6" ySplit="7" topLeftCell="G59" activePane="bottomRight" state="frozen"/>
      <selection pane="bottomRight" activeCell="I70" sqref="I70"/>
      <pageMargins left="0.7" right="0.7" top="0.75" bottom="0.75" header="0.3" footer="0.3"/>
      <pageSetup paperSize="9" orientation="portrait" r:id="rId5"/>
    </customSheetView>
    <customSheetView guid="{EA46B61D-849C-4795-A4FF-F8F1740022EB}" scale="70" hiddenRows="1">
      <pane xSplit="6" ySplit="7" topLeftCell="G8" activePane="bottomRight" state="frozen"/>
      <selection pane="bottomRight" activeCell="I70" sqref="I70"/>
      <pageMargins left="0.7" right="0.7" top="0.75" bottom="0.75" header="0.3" footer="0.3"/>
      <pageSetup paperSize="9" orientation="portrait" r:id="rId6"/>
    </customSheetView>
    <customSheetView guid="{A0E2FBF6-E560-4343-8BE6-217DC798135B}" scale="70" hiddenRows="1">
      <pane xSplit="6" ySplit="7" topLeftCell="G8" activePane="bottomRight" state="frozen"/>
      <selection pane="bottomRight" activeCell="I70" sqref="I70"/>
      <pageMargins left="0.7" right="0.7" top="0.75" bottom="0.75" header="0.3" footer="0.3"/>
      <pageSetup paperSize="9" orientation="portrait" r:id="rId7"/>
    </customSheetView>
    <customSheetView guid="{20A05A62-CBE8-4538-BBC3-2AD9D3B8FAC0}" scale="70" hiddenRows="1">
      <pane xSplit="6" ySplit="7" topLeftCell="G8" activePane="bottomRight" state="frozen"/>
      <selection pane="bottomRight" activeCell="I70" sqref="I70"/>
      <pageMargins left="0.7" right="0.7" top="0.75" bottom="0.75" header="0.3" footer="0.3"/>
      <pageSetup paperSize="9" orientation="portrait" r:id="rId8"/>
    </customSheetView>
    <customSheetView guid="{A4AF2100-C59D-4F60-9EAB-56D9103463F7}" scale="70" hiddenRows="1">
      <pane xSplit="6" ySplit="7" topLeftCell="G8" activePane="bottomRight" state="frozen"/>
      <selection pane="bottomRight" activeCell="I70" sqref="I70"/>
      <pageMargins left="0.7" right="0.7" top="0.75" bottom="0.75" header="0.3" footer="0.3"/>
      <pageSetup paperSize="9" orientation="portrait" r:id="rId9"/>
    </customSheetView>
    <customSheetView guid="{AB9978E4-895D-4050-8F07-2484E22632D1}" scale="70" hiddenRows="1">
      <pane xSplit="6" ySplit="7" topLeftCell="O8" activePane="bottomRight" state="frozen"/>
      <selection pane="bottomRight" activeCell="C18" sqref="C18"/>
      <pageMargins left="0.7" right="0.7" top="0.75" bottom="0.75" header="0.3" footer="0.3"/>
      <pageSetup paperSize="9" orientation="portrait" r:id="rId10"/>
    </customSheetView>
    <customSheetView guid="{519948E4-0B24-465F-9D9E-44BE50D1D647}" scale="70" hiddenRows="1">
      <pane xSplit="6" ySplit="7" topLeftCell="G59" activePane="bottomRight" state="frozen"/>
      <selection pane="bottomRight" activeCell="I70" sqref="I70"/>
      <pageMargins left="0.7" right="0.7" top="0.75" bottom="0.75" header="0.3" footer="0.3"/>
      <pageSetup paperSize="9" orientation="portrait" r:id="rId11"/>
    </customSheetView>
    <customSheetView guid="{C7DC638A-7F60-46C9-A1FB-9ADEAE87F332}" scale="70" hiddenRows="1">
      <pane xSplit="6" ySplit="7" topLeftCell="G59" activePane="bottomRight" state="frozen"/>
      <selection pane="bottomRight" activeCell="I70" sqref="I70"/>
      <pageMargins left="0.7" right="0.7" top="0.75" bottom="0.75" header="0.3" footer="0.3"/>
      <pageSetup paperSize="9" orientation="portrait" r:id="rId12"/>
    </customSheetView>
    <customSheetView guid="{2A5A11D4-90C6-4A3E-8165-7D7BD634B22F}" scale="70" hiddenRows="1">
      <pane xSplit="6" ySplit="7" topLeftCell="G8" activePane="bottomRight" state="frozen"/>
      <selection pane="bottomRight" activeCell="I70" sqref="I70"/>
      <pageMargins left="0.7" right="0.7" top="0.75" bottom="0.75" header="0.3" footer="0.3"/>
      <pageSetup paperSize="9" orientation="portrait" r:id="rId13"/>
    </customSheetView>
    <customSheetView guid="{562453CE-35F5-40A3-AD14-6399D1197C99}" scale="70" hiddenRows="1">
      <pane xSplit="6" ySplit="7" topLeftCell="G8" activePane="bottomRight" state="frozen"/>
      <selection pane="bottomRight" activeCell="I70" sqref="I70"/>
      <pageMargins left="0.7" right="0.7" top="0.75" bottom="0.75" header="0.3" footer="0.3"/>
      <pageSetup paperSize="9" orientation="portrait" r:id="rId14"/>
    </customSheetView>
    <customSheetView guid="{B6B60ED6-A6CC-4DA7-A8CA-5E6DB52D5A87}" scale="70" hiddenRows="1">
      <pane xSplit="6" ySplit="7" topLeftCell="G24" activePane="bottomRight" state="frozen"/>
      <selection pane="bottomRight" activeCell="N87" sqref="N87"/>
      <pageMargins left="0.7" right="0.7" top="0.75" bottom="0.75" header="0.3" footer="0.3"/>
      <pageSetup paperSize="9" orientation="portrait" r:id="rId15"/>
    </customSheetView>
    <customSheetView guid="{5DF2C78B-5EE4-439D-8D72-8D3A913B65F9}" scale="70" hiddenRows="1">
      <pane xSplit="6" ySplit="7" topLeftCell="G59" activePane="bottomRight" state="frozen"/>
      <selection pane="bottomRight" activeCell="I70" sqref="I70"/>
      <pageMargins left="0.7" right="0.7" top="0.75" bottom="0.75" header="0.3" footer="0.3"/>
      <pageSetup paperSize="9" orientation="portrait" r:id="rId16"/>
    </customSheetView>
    <customSheetView guid="{7C5A2A36-3D69-43D9-9018-A52C27EC78F9}" scale="70" hiddenRows="1">
      <pane xSplit="6" ySplit="7" topLeftCell="G59" activePane="bottomRight" state="frozen"/>
      <selection pane="bottomRight" activeCell="I70" sqref="I70"/>
      <pageMargins left="0.7" right="0.7" top="0.75" bottom="0.75" header="0.3" footer="0.3"/>
      <pageSetup paperSize="9" orientation="portrait" r:id="rId17"/>
    </customSheetView>
    <customSheetView guid="{C282AA4E-1BB5-4296-9AC6-844C0F88E5FC}" scale="70" hiddenRows="1">
      <pane xSplit="6" ySplit="7" topLeftCell="G59" activePane="bottomRight" state="frozen"/>
      <selection pane="bottomRight" activeCell="I70" sqref="I70"/>
      <pageMargins left="0.7" right="0.7" top="0.75" bottom="0.75" header="0.3" footer="0.3"/>
      <pageSetup paperSize="9" orientation="portrait" r:id="rId18"/>
    </customSheetView>
    <customSheetView guid="{996EC2F0-F6EC-4E63-A83E-34865157BD8D}" scale="70" hiddenRows="1">
      <pane xSplit="6" ySplit="7" topLeftCell="G8" activePane="bottomRight" state="frozen"/>
      <selection pane="bottomRight" activeCell="I70" sqref="I70"/>
      <pageMargins left="0.7" right="0.7" top="0.75" bottom="0.75" header="0.3" footer="0.3"/>
      <pageSetup paperSize="9" orientation="portrait" r:id="rId19"/>
    </customSheetView>
    <customSheetView guid="{2940A182-D1A7-43C5-8D6E-965BED4371B0}" scale="70" hiddenRows="1">
      <pane xSplit="6" ySplit="7" topLeftCell="G59" activePane="bottomRight" state="frozen"/>
      <selection pane="bottomRight" activeCell="I70" sqref="I70"/>
      <pageMargins left="0.7" right="0.7" top="0.75" bottom="0.75" header="0.3" footer="0.3"/>
      <pageSetup paperSize="9" orientation="portrait" r:id="rId20"/>
    </customSheetView>
    <customSheetView guid="{AFADB96A-0516-43C1-9F1B-0604F3CAC04A}" scale="70" hiddenRows="1">
      <pane xSplit="6" ySplit="7" topLeftCell="G8" activePane="bottomRight" state="frozen"/>
      <selection pane="bottomRight" activeCell="I70" sqref="I70"/>
      <pageMargins left="0.7" right="0.7" top="0.75" bottom="0.75" header="0.3" footer="0.3"/>
      <pageSetup paperSize="9" orientation="portrait" r:id="rId21"/>
    </customSheetView>
    <customSheetView guid="{133BB3F8-8DD4-4AEF-8CD6-A5FB14681329}" scale="70" hiddenRows="1" state="hidden">
      <pane xSplit="6" ySplit="7" topLeftCell="G52" activePane="bottomRight" state="frozen"/>
      <selection pane="bottomRight" sqref="A1:XFD106"/>
      <pageMargins left="0.7" right="0.7" top="0.75" bottom="0.75" header="0.3" footer="0.3"/>
      <pageSetup paperSize="9" orientation="portrait" r:id="rId22"/>
    </customSheetView>
  </customSheetViews>
  <mergeCells count="57">
    <mergeCell ref="R4:S5"/>
    <mergeCell ref="T4:U5"/>
    <mergeCell ref="C2:S2"/>
    <mergeCell ref="C3:S3"/>
    <mergeCell ref="A4:A6"/>
    <mergeCell ref="B4:B6"/>
    <mergeCell ref="C4:C6"/>
    <mergeCell ref="D4:D5"/>
    <mergeCell ref="E4:E5"/>
    <mergeCell ref="F4:F5"/>
    <mergeCell ref="G4:G5"/>
    <mergeCell ref="H4:I5"/>
    <mergeCell ref="AH4:AH6"/>
    <mergeCell ref="A8:A12"/>
    <mergeCell ref="B8:B12"/>
    <mergeCell ref="B13:AG13"/>
    <mergeCell ref="A14:A18"/>
    <mergeCell ref="B14:B18"/>
    <mergeCell ref="V4:W5"/>
    <mergeCell ref="X4:Y5"/>
    <mergeCell ref="Z4:AA5"/>
    <mergeCell ref="AB4:AC5"/>
    <mergeCell ref="AD4:AE5"/>
    <mergeCell ref="AF4:AG5"/>
    <mergeCell ref="J4:K5"/>
    <mergeCell ref="L4:M5"/>
    <mergeCell ref="N4:O5"/>
    <mergeCell ref="P4:Q5"/>
    <mergeCell ref="A19:A23"/>
    <mergeCell ref="B19:B23"/>
    <mergeCell ref="A24:A28"/>
    <mergeCell ref="B24:B28"/>
    <mergeCell ref="A29:A33"/>
    <mergeCell ref="B29:B33"/>
    <mergeCell ref="A60:A64"/>
    <mergeCell ref="B60:B64"/>
    <mergeCell ref="A34:A38"/>
    <mergeCell ref="B34:B38"/>
    <mergeCell ref="A39:A43"/>
    <mergeCell ref="B39:B43"/>
    <mergeCell ref="A44:A48"/>
    <mergeCell ref="B44:B48"/>
    <mergeCell ref="A49:A53"/>
    <mergeCell ref="B49:B53"/>
    <mergeCell ref="A54:A58"/>
    <mergeCell ref="B54:B58"/>
    <mergeCell ref="B59:AG59"/>
    <mergeCell ref="B81:AG81"/>
    <mergeCell ref="A82:A85"/>
    <mergeCell ref="B82:B85"/>
    <mergeCell ref="A65:A69"/>
    <mergeCell ref="B65:B69"/>
    <mergeCell ref="A70:A74"/>
    <mergeCell ref="B70:B74"/>
    <mergeCell ref="B75:AG75"/>
    <mergeCell ref="A76:A80"/>
    <mergeCell ref="B76:B80"/>
  </mergeCells>
  <pageMargins left="0.7" right="0.7" top="0.75" bottom="0.75" header="0.3" footer="0.3"/>
  <pageSetup paperSize="9" orientation="portrait" r:id="rId2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J49"/>
  <sheetViews>
    <sheetView zoomScale="80" zoomScaleNormal="80" workbookViewId="0">
      <pane xSplit="6" ySplit="7" topLeftCell="G19" activePane="bottomRight" state="frozen"/>
      <selection pane="topRight" activeCell="G1" sqref="G1"/>
      <selection pane="bottomLeft" activeCell="A8" sqref="A8"/>
      <selection pane="bottomRight" sqref="A1:XFD106"/>
    </sheetView>
  </sheetViews>
  <sheetFormatPr defaultColWidth="9.140625" defaultRowHeight="15" x14ac:dyDescent="0.25"/>
  <cols>
    <col min="1" max="1" width="6.5703125" style="8" customWidth="1"/>
    <col min="2" max="2" width="34.5703125" style="8" customWidth="1"/>
    <col min="3" max="3" width="20.85546875" style="9" customWidth="1"/>
    <col min="4" max="4" width="18" style="130"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5.140625" style="8" customWidth="1"/>
    <col min="13" max="13" width="13" style="8" customWidth="1"/>
    <col min="14" max="14" width="15.28515625" style="8" customWidth="1"/>
    <col min="15" max="15" width="11.5703125" style="8" customWidth="1"/>
    <col min="16" max="16" width="15" style="8" customWidth="1"/>
    <col min="17" max="17" width="11.5703125" style="8" customWidth="1"/>
    <col min="18" max="18" width="14.42578125"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1" width="11.5703125" style="8" customWidth="1"/>
    <col min="32" max="32" width="13.7109375" style="8" customWidth="1"/>
    <col min="33" max="33" width="11.5703125" style="8" customWidth="1"/>
    <col min="34" max="34" width="38.5703125" style="8" customWidth="1"/>
    <col min="35" max="16384" width="9.140625" style="8"/>
  </cols>
  <sheetData>
    <row r="1" spans="1:36" s="10" customFormat="1" ht="23.25" customHeight="1" x14ac:dyDescent="0.25">
      <c r="C1" s="119"/>
      <c r="D1" s="120"/>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6" s="10" customFormat="1" ht="15.75" x14ac:dyDescent="0.25">
      <c r="A2" s="55"/>
      <c r="B2" s="55"/>
      <c r="C2" s="363"/>
      <c r="D2" s="363"/>
      <c r="E2" s="363"/>
      <c r="F2" s="363"/>
      <c r="G2" s="363"/>
      <c r="H2" s="363"/>
      <c r="I2" s="363"/>
      <c r="J2" s="363"/>
      <c r="K2" s="363"/>
      <c r="L2" s="363"/>
      <c r="M2" s="363"/>
      <c r="N2" s="363"/>
      <c r="O2" s="363"/>
      <c r="P2" s="363"/>
      <c r="Q2" s="363"/>
      <c r="R2" s="363"/>
      <c r="S2" s="363"/>
      <c r="T2" s="35"/>
      <c r="U2" s="35"/>
      <c r="V2" s="35"/>
      <c r="W2" s="35"/>
      <c r="X2" s="35"/>
      <c r="Y2" s="35"/>
      <c r="Z2" s="35"/>
      <c r="AA2" s="35"/>
      <c r="AB2" s="35"/>
      <c r="AC2" s="35"/>
      <c r="AD2" s="35"/>
      <c r="AE2" s="35"/>
      <c r="AF2" s="35"/>
      <c r="AG2" s="35"/>
      <c r="AH2" s="35"/>
    </row>
    <row r="3" spans="1:36" s="10" customFormat="1" ht="27" customHeight="1" x14ac:dyDescent="0.25">
      <c r="A3" s="55"/>
      <c r="B3" s="55"/>
      <c r="C3" s="364"/>
      <c r="D3" s="364"/>
      <c r="E3" s="364"/>
      <c r="F3" s="364"/>
      <c r="G3" s="364"/>
      <c r="H3" s="364"/>
      <c r="I3" s="364"/>
      <c r="J3" s="364"/>
      <c r="K3" s="364"/>
      <c r="L3" s="364"/>
      <c r="M3" s="364"/>
      <c r="N3" s="364"/>
      <c r="O3" s="364"/>
      <c r="P3" s="364"/>
      <c r="Q3" s="364"/>
      <c r="R3" s="364"/>
      <c r="S3" s="364"/>
      <c r="T3" s="36"/>
      <c r="U3" s="36"/>
      <c r="V3" s="36"/>
      <c r="W3" s="36"/>
      <c r="X3" s="36"/>
      <c r="Y3" s="36"/>
      <c r="Z3" s="36"/>
      <c r="AA3" s="36"/>
      <c r="AB3" s="36"/>
      <c r="AC3" s="36"/>
      <c r="AD3" s="37"/>
      <c r="AE3" s="37"/>
      <c r="AF3" s="37"/>
      <c r="AG3" s="37"/>
      <c r="AH3" s="37"/>
    </row>
    <row r="4" spans="1:36" s="10" customFormat="1" ht="15" customHeight="1" x14ac:dyDescent="0.25">
      <c r="A4" s="365"/>
      <c r="B4" s="368"/>
      <c r="C4" s="371"/>
      <c r="D4" s="374"/>
      <c r="E4" s="376"/>
      <c r="F4" s="376"/>
      <c r="G4" s="376"/>
      <c r="H4" s="359"/>
      <c r="I4" s="360"/>
      <c r="J4" s="359"/>
      <c r="K4" s="360"/>
      <c r="L4" s="359"/>
      <c r="M4" s="360"/>
      <c r="N4" s="359"/>
      <c r="O4" s="360"/>
      <c r="P4" s="359"/>
      <c r="Q4" s="360"/>
      <c r="R4" s="359"/>
      <c r="S4" s="360"/>
      <c r="T4" s="359"/>
      <c r="U4" s="360"/>
      <c r="V4" s="359"/>
      <c r="W4" s="360"/>
      <c r="X4" s="359"/>
      <c r="Y4" s="360"/>
      <c r="Z4" s="359"/>
      <c r="AA4" s="360"/>
      <c r="AB4" s="359"/>
      <c r="AC4" s="360"/>
      <c r="AD4" s="359"/>
      <c r="AE4" s="360"/>
      <c r="AF4" s="359"/>
      <c r="AG4" s="360"/>
      <c r="AH4" s="378"/>
    </row>
    <row r="5" spans="1:36" s="10" customFormat="1" ht="39" customHeight="1" x14ac:dyDescent="0.25">
      <c r="A5" s="366"/>
      <c r="B5" s="369"/>
      <c r="C5" s="372"/>
      <c r="D5" s="375"/>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6" s="10" customFormat="1" ht="64.5" customHeight="1" x14ac:dyDescent="0.25">
      <c r="A6" s="367"/>
      <c r="B6" s="370"/>
      <c r="C6" s="373"/>
      <c r="D6" s="121"/>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6" s="32" customFormat="1" ht="15.75" x14ac:dyDescent="0.25">
      <c r="A7" s="40"/>
      <c r="B7" s="40"/>
      <c r="C7" s="122"/>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6" s="25" customFormat="1" ht="31.5" customHeight="1" x14ac:dyDescent="0.25">
      <c r="A8" s="381"/>
      <c r="B8" s="384"/>
      <c r="C8" s="123"/>
      <c r="D8" s="70"/>
      <c r="E8" s="70"/>
      <c r="F8" s="70"/>
      <c r="G8" s="70"/>
      <c r="H8" s="70"/>
      <c r="I8" s="70"/>
      <c r="J8" s="71"/>
      <c r="K8" s="71"/>
      <c r="L8" s="71"/>
      <c r="M8" s="71"/>
      <c r="N8" s="71"/>
      <c r="O8" s="71"/>
      <c r="P8" s="71"/>
      <c r="Q8" s="71"/>
      <c r="R8" s="71"/>
      <c r="S8" s="71"/>
      <c r="T8" s="71"/>
      <c r="U8" s="71"/>
      <c r="V8" s="71"/>
      <c r="W8" s="71"/>
      <c r="X8" s="71"/>
      <c r="Y8" s="71"/>
      <c r="Z8" s="71"/>
      <c r="AA8" s="71"/>
      <c r="AB8" s="71"/>
      <c r="AC8" s="71"/>
      <c r="AD8" s="71"/>
      <c r="AE8" s="71"/>
      <c r="AF8" s="71"/>
      <c r="AG8" s="71"/>
      <c r="AH8" s="72"/>
      <c r="AJ8" s="269">
        <f>E8-G8</f>
        <v>0</v>
      </c>
    </row>
    <row r="9" spans="1:36" s="26" customFormat="1" ht="26.25" hidden="1" customHeight="1" x14ac:dyDescent="0.25">
      <c r="A9" s="382"/>
      <c r="B9" s="385"/>
      <c r="C9" s="12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5"/>
      <c r="AJ9" s="269">
        <f t="shared" ref="AJ9:AJ35" si="0">E9-G9</f>
        <v>0</v>
      </c>
    </row>
    <row r="10" spans="1:36" s="26" customFormat="1" ht="40.5" customHeight="1" x14ac:dyDescent="0.25">
      <c r="A10" s="382"/>
      <c r="B10" s="385"/>
      <c r="C10" s="12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5"/>
      <c r="AJ10" s="269">
        <f t="shared" si="0"/>
        <v>0</v>
      </c>
    </row>
    <row r="11" spans="1:36" s="26" customFormat="1" ht="40.5" customHeight="1" x14ac:dyDescent="0.25">
      <c r="A11" s="382"/>
      <c r="B11" s="385"/>
      <c r="C11" s="12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5"/>
      <c r="AJ11" s="269">
        <f t="shared" si="0"/>
        <v>0</v>
      </c>
    </row>
    <row r="12" spans="1:36" s="22" customFormat="1" ht="18.75" customHeight="1" x14ac:dyDescent="0.25">
      <c r="A12" s="66"/>
      <c r="B12" s="387"/>
      <c r="C12" s="388"/>
      <c r="D12" s="388"/>
      <c r="E12" s="388"/>
      <c r="F12" s="388"/>
      <c r="G12" s="388"/>
      <c r="H12" s="388"/>
      <c r="I12" s="388"/>
      <c r="J12" s="388"/>
      <c r="K12" s="388"/>
      <c r="L12" s="388"/>
      <c r="M12" s="388"/>
      <c r="N12" s="388"/>
      <c r="O12" s="388"/>
      <c r="P12" s="388"/>
      <c r="Q12" s="388"/>
      <c r="R12" s="388"/>
      <c r="S12" s="388"/>
      <c r="T12" s="388"/>
      <c r="U12" s="388"/>
      <c r="V12" s="388"/>
      <c r="W12" s="388"/>
      <c r="X12" s="388"/>
      <c r="Y12" s="388"/>
      <c r="Z12" s="388"/>
      <c r="AA12" s="388"/>
      <c r="AB12" s="388"/>
      <c r="AC12" s="388"/>
      <c r="AD12" s="388"/>
      <c r="AE12" s="388"/>
      <c r="AF12" s="388"/>
      <c r="AG12" s="389"/>
      <c r="AH12" s="64"/>
    </row>
    <row r="13" spans="1:36" s="21" customFormat="1" ht="23.25" customHeight="1" x14ac:dyDescent="0.25">
      <c r="A13" s="390"/>
      <c r="B13" s="426"/>
      <c r="C13" s="125"/>
      <c r="D13" s="70"/>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60"/>
      <c r="AI13" s="23"/>
      <c r="AJ13" s="269">
        <f t="shared" si="0"/>
        <v>0</v>
      </c>
    </row>
    <row r="14" spans="1:36" s="21" customFormat="1" ht="17.25" hidden="1" customHeight="1" x14ac:dyDescent="0.25">
      <c r="A14" s="391"/>
      <c r="B14" s="447"/>
      <c r="C14" s="126"/>
      <c r="D14" s="74"/>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0"/>
      <c r="AI14" s="23"/>
      <c r="AJ14" s="269">
        <f t="shared" si="0"/>
        <v>0</v>
      </c>
    </row>
    <row r="15" spans="1:36" s="21" customFormat="1" ht="37.5" customHeight="1" x14ac:dyDescent="0.25">
      <c r="A15" s="391"/>
      <c r="B15" s="447"/>
      <c r="C15" s="126"/>
      <c r="D15" s="74"/>
      <c r="E15" s="62"/>
      <c r="F15" s="62"/>
      <c r="G15" s="62"/>
      <c r="H15" s="62"/>
      <c r="I15" s="62"/>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0"/>
      <c r="AI15" s="23"/>
      <c r="AJ15" s="269">
        <f t="shared" si="0"/>
        <v>0</v>
      </c>
    </row>
    <row r="16" spans="1:36" s="22" customFormat="1" ht="29.25" customHeight="1" x14ac:dyDescent="0.25">
      <c r="A16" s="392"/>
      <c r="B16" s="427"/>
      <c r="C16" s="126"/>
      <c r="D16" s="74"/>
      <c r="E16" s="62"/>
      <c r="F16" s="62"/>
      <c r="G16" s="62"/>
      <c r="H16" s="62"/>
      <c r="I16" s="62"/>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4"/>
      <c r="AI16" s="20"/>
      <c r="AJ16" s="269">
        <f t="shared" si="0"/>
        <v>0</v>
      </c>
    </row>
    <row r="17" spans="1:36" s="21" customFormat="1" ht="21" customHeight="1" x14ac:dyDescent="0.25">
      <c r="A17" s="390"/>
      <c r="B17" s="428"/>
      <c r="C17" s="125"/>
      <c r="D17" s="70"/>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60"/>
      <c r="AI17" s="23"/>
      <c r="AJ17" s="268">
        <f t="shared" si="0"/>
        <v>0</v>
      </c>
    </row>
    <row r="18" spans="1:36" s="21" customFormat="1" ht="23.25" hidden="1" customHeight="1" x14ac:dyDescent="0.25">
      <c r="A18" s="391"/>
      <c r="B18" s="429"/>
      <c r="C18" s="126"/>
      <c r="D18" s="74"/>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0"/>
      <c r="AI18" s="23"/>
      <c r="AJ18" s="268">
        <f t="shared" si="0"/>
        <v>0</v>
      </c>
    </row>
    <row r="19" spans="1:36" s="21" customFormat="1" ht="390.75" customHeight="1" x14ac:dyDescent="0.25">
      <c r="A19" s="391"/>
      <c r="B19" s="429"/>
      <c r="C19" s="126"/>
      <c r="D19" s="74"/>
      <c r="E19" s="62"/>
      <c r="F19" s="62"/>
      <c r="G19" s="62"/>
      <c r="H19" s="62"/>
      <c r="I19" s="62"/>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270"/>
      <c r="AI19" s="23"/>
      <c r="AJ19" s="268">
        <f t="shared" si="0"/>
        <v>0</v>
      </c>
    </row>
    <row r="20" spans="1:36" s="22" customFormat="1" ht="33" customHeight="1" x14ac:dyDescent="0.25">
      <c r="A20" s="392"/>
      <c r="B20" s="446"/>
      <c r="C20" s="126"/>
      <c r="D20" s="74"/>
      <c r="E20" s="62"/>
      <c r="F20" s="62"/>
      <c r="G20" s="62"/>
      <c r="H20" s="62"/>
      <c r="I20" s="62"/>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4"/>
      <c r="AI20" s="20"/>
      <c r="AJ20" s="268">
        <f t="shared" si="0"/>
        <v>0</v>
      </c>
    </row>
    <row r="21" spans="1:36" s="21" customFormat="1" ht="18" customHeight="1" x14ac:dyDescent="0.25">
      <c r="A21" s="390"/>
      <c r="B21" s="428"/>
      <c r="C21" s="125"/>
      <c r="D21" s="70"/>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60"/>
      <c r="AI21" s="23"/>
      <c r="AJ21" s="268">
        <f t="shared" si="0"/>
        <v>0</v>
      </c>
    </row>
    <row r="22" spans="1:36" s="21" customFormat="1" ht="36" hidden="1" customHeight="1" x14ac:dyDescent="0.25">
      <c r="A22" s="391"/>
      <c r="B22" s="429"/>
      <c r="C22" s="126"/>
      <c r="D22" s="74"/>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0"/>
      <c r="AI22" s="23"/>
      <c r="AJ22" s="268">
        <f t="shared" si="0"/>
        <v>0</v>
      </c>
    </row>
    <row r="23" spans="1:36" s="21" customFormat="1" ht="37.5" customHeight="1" x14ac:dyDescent="0.25">
      <c r="A23" s="391"/>
      <c r="B23" s="429"/>
      <c r="C23" s="126"/>
      <c r="D23" s="74"/>
      <c r="E23" s="62"/>
      <c r="F23" s="62"/>
      <c r="G23" s="62"/>
      <c r="H23" s="62"/>
      <c r="I23" s="62"/>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23"/>
      <c r="AJ23" s="268">
        <f t="shared" si="0"/>
        <v>0</v>
      </c>
    </row>
    <row r="24" spans="1:36" s="22" customFormat="1" ht="28.5" customHeight="1" x14ac:dyDescent="0.25">
      <c r="A24" s="392"/>
      <c r="B24" s="446"/>
      <c r="C24" s="126"/>
      <c r="D24" s="74"/>
      <c r="E24" s="62"/>
      <c r="F24" s="62"/>
      <c r="G24" s="62"/>
      <c r="H24" s="62"/>
      <c r="I24" s="62"/>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4"/>
      <c r="AI24" s="20"/>
      <c r="AJ24" s="268">
        <f t="shared" si="0"/>
        <v>0</v>
      </c>
    </row>
    <row r="25" spans="1:36" s="21" customFormat="1" ht="24.75" customHeight="1" x14ac:dyDescent="0.25">
      <c r="A25" s="390"/>
      <c r="B25" s="428"/>
      <c r="C25" s="125"/>
      <c r="D25" s="70"/>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60"/>
      <c r="AI25" s="23"/>
      <c r="AJ25" s="268">
        <f t="shared" si="0"/>
        <v>0</v>
      </c>
    </row>
    <row r="26" spans="1:36" s="21" customFormat="1" ht="42.75" hidden="1" customHeight="1" x14ac:dyDescent="0.25">
      <c r="A26" s="391"/>
      <c r="B26" s="429"/>
      <c r="C26" s="126"/>
      <c r="D26" s="74"/>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0"/>
      <c r="AI26" s="23"/>
      <c r="AJ26" s="268">
        <f t="shared" si="0"/>
        <v>0</v>
      </c>
    </row>
    <row r="27" spans="1:36" s="21" customFormat="1" ht="150.75" customHeight="1" x14ac:dyDescent="0.25">
      <c r="A27" s="391"/>
      <c r="B27" s="429"/>
      <c r="C27" s="126"/>
      <c r="D27" s="74"/>
      <c r="E27" s="62"/>
      <c r="F27" s="62"/>
      <c r="G27" s="62"/>
      <c r="H27" s="62"/>
      <c r="I27" s="62"/>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284"/>
      <c r="AI27" s="23"/>
      <c r="AJ27" s="268">
        <f t="shared" si="0"/>
        <v>0</v>
      </c>
    </row>
    <row r="28" spans="1:36" s="22" customFormat="1" ht="38.25" customHeight="1" x14ac:dyDescent="0.25">
      <c r="A28" s="392"/>
      <c r="B28" s="446"/>
      <c r="C28" s="126"/>
      <c r="D28" s="74"/>
      <c r="E28" s="62"/>
      <c r="F28" s="62"/>
      <c r="G28" s="62"/>
      <c r="H28" s="62"/>
      <c r="I28" s="62"/>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4"/>
      <c r="AI28" s="20"/>
      <c r="AJ28" s="268">
        <f t="shared" si="0"/>
        <v>0</v>
      </c>
    </row>
    <row r="29" spans="1:36" s="21" customFormat="1" ht="24.75" customHeight="1" x14ac:dyDescent="0.25">
      <c r="A29" s="390"/>
      <c r="B29" s="428"/>
      <c r="C29" s="125"/>
      <c r="D29" s="70"/>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60"/>
      <c r="AI29" s="23"/>
      <c r="AJ29" s="268">
        <f t="shared" si="0"/>
        <v>0</v>
      </c>
    </row>
    <row r="30" spans="1:36" s="21" customFormat="1" ht="42.75" hidden="1" customHeight="1" x14ac:dyDescent="0.25">
      <c r="A30" s="391"/>
      <c r="B30" s="429"/>
      <c r="C30" s="126"/>
      <c r="D30" s="74"/>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0"/>
      <c r="AI30" s="23"/>
      <c r="AJ30" s="268">
        <f t="shared" si="0"/>
        <v>0</v>
      </c>
    </row>
    <row r="31" spans="1:36" s="21" customFormat="1" ht="48" hidden="1" customHeight="1" x14ac:dyDescent="0.25">
      <c r="A31" s="391"/>
      <c r="B31" s="429"/>
      <c r="C31" s="126"/>
      <c r="D31" s="74"/>
      <c r="E31" s="62"/>
      <c r="F31" s="62"/>
      <c r="G31" s="62"/>
      <c r="H31" s="62"/>
      <c r="I31" s="62"/>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23"/>
      <c r="AJ31" s="268">
        <f t="shared" si="0"/>
        <v>0</v>
      </c>
    </row>
    <row r="32" spans="1:36" s="22" customFormat="1" ht="61.5" customHeight="1" x14ac:dyDescent="0.25">
      <c r="A32" s="392"/>
      <c r="B32" s="446"/>
      <c r="C32" s="126"/>
      <c r="D32" s="74"/>
      <c r="E32" s="62"/>
      <c r="F32" s="62"/>
      <c r="G32" s="62"/>
      <c r="H32" s="62"/>
      <c r="I32" s="62"/>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4"/>
      <c r="AI32" s="20"/>
      <c r="AJ32" s="268">
        <f t="shared" si="0"/>
        <v>0</v>
      </c>
    </row>
    <row r="33" spans="1:36" s="21" customFormat="1" ht="36.75" customHeight="1" x14ac:dyDescent="0.25">
      <c r="A33" s="404"/>
      <c r="B33" s="428"/>
      <c r="C33" s="125"/>
      <c r="D33" s="70"/>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60"/>
      <c r="AI33" s="23"/>
      <c r="AJ33" s="268">
        <f t="shared" si="0"/>
        <v>0</v>
      </c>
    </row>
    <row r="34" spans="1:36" s="21" customFormat="1" ht="42.75" hidden="1" customHeight="1" x14ac:dyDescent="0.25">
      <c r="A34" s="400"/>
      <c r="B34" s="429"/>
      <c r="C34" s="126"/>
      <c r="D34" s="74"/>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0"/>
      <c r="AI34" s="23"/>
      <c r="AJ34" s="268">
        <f t="shared" si="0"/>
        <v>0</v>
      </c>
    </row>
    <row r="35" spans="1:36" s="21" customFormat="1" ht="97.5" customHeight="1" x14ac:dyDescent="0.25">
      <c r="A35" s="400"/>
      <c r="B35" s="429"/>
      <c r="C35" s="126"/>
      <c r="D35" s="74"/>
      <c r="E35" s="62"/>
      <c r="F35" s="62"/>
      <c r="G35" s="62"/>
      <c r="H35" s="62"/>
      <c r="I35" s="62"/>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23"/>
      <c r="AJ35" s="268">
        <f t="shared" si="0"/>
        <v>0</v>
      </c>
    </row>
    <row r="36" spans="1:36" s="22" customFormat="1" ht="64.5" hidden="1" customHeight="1" x14ac:dyDescent="0.25">
      <c r="A36" s="405"/>
      <c r="B36" s="446"/>
      <c r="C36" s="140"/>
      <c r="D36" s="141"/>
      <c r="E36" s="142"/>
      <c r="F36" s="142"/>
      <c r="G36" s="142"/>
      <c r="H36" s="142"/>
      <c r="I36" s="142"/>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46"/>
      <c r="AI36" s="20"/>
    </row>
    <row r="37" spans="1:36" s="22" customFormat="1" ht="31.5" customHeight="1" x14ac:dyDescent="0.25">
      <c r="A37" s="115"/>
      <c r="B37" s="387"/>
      <c r="C37" s="388"/>
      <c r="D37" s="388"/>
      <c r="E37" s="388"/>
      <c r="F37" s="388"/>
      <c r="G37" s="388"/>
      <c r="H37" s="388"/>
      <c r="I37" s="388"/>
      <c r="J37" s="388"/>
      <c r="K37" s="388"/>
      <c r="L37" s="388"/>
      <c r="M37" s="388"/>
      <c r="N37" s="388"/>
      <c r="O37" s="388"/>
      <c r="P37" s="388"/>
      <c r="Q37" s="388"/>
      <c r="R37" s="388"/>
      <c r="S37" s="388"/>
      <c r="T37" s="388"/>
      <c r="U37" s="388"/>
      <c r="V37" s="388"/>
      <c r="W37" s="388"/>
      <c r="X37" s="388"/>
      <c r="Y37" s="388"/>
      <c r="Z37" s="388"/>
      <c r="AA37" s="388"/>
      <c r="AB37" s="388"/>
      <c r="AC37" s="388"/>
      <c r="AD37" s="388"/>
      <c r="AE37" s="388"/>
      <c r="AF37" s="388"/>
      <c r="AG37" s="389"/>
      <c r="AH37" s="46"/>
      <c r="AI37" s="20"/>
    </row>
    <row r="38" spans="1:36" s="21" customFormat="1" ht="23.25" customHeight="1" x14ac:dyDescent="0.25">
      <c r="A38" s="390"/>
      <c r="B38" s="426"/>
      <c r="C38" s="125"/>
      <c r="D38" s="70"/>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60"/>
      <c r="AI38" s="23"/>
      <c r="AJ38" s="163">
        <f t="shared" ref="AJ38:AJ49" si="1">E38-G38</f>
        <v>0</v>
      </c>
    </row>
    <row r="39" spans="1:36" s="21" customFormat="1" ht="32.25" hidden="1" customHeight="1" x14ac:dyDescent="0.25">
      <c r="A39" s="391"/>
      <c r="B39" s="447"/>
      <c r="C39" s="126"/>
      <c r="D39" s="74"/>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0"/>
      <c r="AI39" s="23"/>
      <c r="AJ39" s="163">
        <f t="shared" si="1"/>
        <v>0</v>
      </c>
    </row>
    <row r="40" spans="1:36" s="21" customFormat="1" ht="37.5" customHeight="1" x14ac:dyDescent="0.25">
      <c r="A40" s="391"/>
      <c r="B40" s="447"/>
      <c r="C40" s="126"/>
      <c r="D40" s="62"/>
      <c r="E40" s="62"/>
      <c r="F40" s="62"/>
      <c r="G40" s="62"/>
      <c r="H40" s="62"/>
      <c r="I40" s="62"/>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0"/>
      <c r="AI40" s="23"/>
      <c r="AJ40" s="163">
        <f t="shared" si="1"/>
        <v>0</v>
      </c>
    </row>
    <row r="41" spans="1:36" s="22" customFormat="1" ht="33" customHeight="1" x14ac:dyDescent="0.25">
      <c r="A41" s="391"/>
      <c r="B41" s="427"/>
      <c r="C41" s="126"/>
      <c r="D41" s="62"/>
      <c r="E41" s="62"/>
      <c r="F41" s="62"/>
      <c r="G41" s="62"/>
      <c r="H41" s="62"/>
      <c r="I41" s="62"/>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4"/>
      <c r="AI41" s="20"/>
      <c r="AJ41" s="163">
        <f t="shared" si="1"/>
        <v>0</v>
      </c>
    </row>
    <row r="42" spans="1:36" s="21" customFormat="1" ht="55.5" customHeight="1" x14ac:dyDescent="0.25">
      <c r="A42" s="127"/>
      <c r="B42" s="428"/>
      <c r="C42" s="125"/>
      <c r="D42" s="70"/>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60"/>
      <c r="AI42" s="23"/>
      <c r="AJ42" s="163">
        <f t="shared" si="1"/>
        <v>0</v>
      </c>
    </row>
    <row r="43" spans="1:36" s="21" customFormat="1" ht="45.75" hidden="1" customHeight="1" x14ac:dyDescent="0.25">
      <c r="A43" s="127"/>
      <c r="B43" s="429"/>
      <c r="C43" s="126"/>
      <c r="D43" s="74"/>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0"/>
      <c r="AI43" s="23"/>
      <c r="AJ43" s="268">
        <f t="shared" si="1"/>
        <v>0</v>
      </c>
    </row>
    <row r="44" spans="1:36" s="21" customFormat="1" ht="325.5" customHeight="1" x14ac:dyDescent="0.25">
      <c r="A44" s="127"/>
      <c r="B44" s="429"/>
      <c r="C44" s="126"/>
      <c r="D44" s="74"/>
      <c r="E44" s="62"/>
      <c r="F44" s="62"/>
      <c r="G44" s="62"/>
      <c r="H44" s="62"/>
      <c r="I44" s="62"/>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270"/>
      <c r="AI44" s="23"/>
      <c r="AJ44" s="268">
        <f t="shared" si="1"/>
        <v>0</v>
      </c>
    </row>
    <row r="45" spans="1:36" s="22" customFormat="1" ht="36.75" customHeight="1" x14ac:dyDescent="0.25">
      <c r="A45" s="127"/>
      <c r="B45" s="446"/>
      <c r="C45" s="126"/>
      <c r="D45" s="74"/>
      <c r="E45" s="62"/>
      <c r="F45" s="62"/>
      <c r="G45" s="62"/>
      <c r="H45" s="62"/>
      <c r="I45" s="62"/>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4"/>
      <c r="AI45" s="20"/>
      <c r="AJ45" s="163">
        <f t="shared" si="1"/>
        <v>0</v>
      </c>
    </row>
    <row r="46" spans="1:36" s="21" customFormat="1" ht="40.5" customHeight="1" x14ac:dyDescent="0.25">
      <c r="A46" s="127"/>
      <c r="B46" s="428"/>
      <c r="C46" s="125"/>
      <c r="D46" s="70"/>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60"/>
      <c r="AI46" s="23"/>
      <c r="AJ46" s="268">
        <f t="shared" si="1"/>
        <v>0</v>
      </c>
    </row>
    <row r="47" spans="1:36" s="21" customFormat="1" ht="27" hidden="1" customHeight="1" x14ac:dyDescent="0.25">
      <c r="A47" s="127"/>
      <c r="B47" s="429"/>
      <c r="C47" s="126"/>
      <c r="D47" s="74"/>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0"/>
      <c r="AI47" s="23"/>
      <c r="AJ47" s="268">
        <f t="shared" si="1"/>
        <v>0</v>
      </c>
    </row>
    <row r="48" spans="1:36" s="21" customFormat="1" ht="120.75" hidden="1" customHeight="1" x14ac:dyDescent="0.25">
      <c r="A48" s="127"/>
      <c r="B48" s="429"/>
      <c r="C48" s="126"/>
      <c r="D48" s="74"/>
      <c r="E48" s="62"/>
      <c r="F48" s="62"/>
      <c r="G48" s="62"/>
      <c r="H48" s="62"/>
      <c r="I48" s="62"/>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0"/>
      <c r="AI48" s="23"/>
      <c r="AJ48" s="268">
        <f t="shared" si="1"/>
        <v>0</v>
      </c>
    </row>
    <row r="49" spans="1:36" s="22" customFormat="1" ht="30" customHeight="1" x14ac:dyDescent="0.25">
      <c r="A49" s="128"/>
      <c r="B49" s="446"/>
      <c r="C49" s="126"/>
      <c r="D49" s="74"/>
      <c r="E49" s="62"/>
      <c r="F49" s="62"/>
      <c r="G49" s="62"/>
      <c r="H49" s="62"/>
      <c r="I49" s="62"/>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4"/>
      <c r="AI49" s="20"/>
      <c r="AJ49" s="268">
        <f t="shared" si="1"/>
        <v>0</v>
      </c>
    </row>
  </sheetData>
  <customSheetViews>
    <customSheetView guid="{60A1F930-4BEC-460A-8E14-01E47F6DD055}" scale="80" hiddenRows="1">
      <pane xSplit="6" ySplit="7" topLeftCell="G8" activePane="bottomRight" state="frozen"/>
      <selection pane="bottomRight" activeCell="G57" sqref="G57"/>
      <pageMargins left="0.7" right="0.7" top="0.75" bottom="0.75" header="0.3" footer="0.3"/>
      <pageSetup paperSize="9" orientation="portrait" r:id="rId1"/>
    </customSheetView>
    <customSheetView guid="{BBF6B43F-E0FC-43DF-B91C-674F6AB4B556}" scale="80" hiddenRows="1">
      <pane xSplit="6" ySplit="7" topLeftCell="G8" activePane="bottomRight" state="frozen"/>
      <selection pane="bottomRight" activeCell="G57" sqref="G57"/>
      <pageMargins left="0.7" right="0.7" top="0.75" bottom="0.75" header="0.3" footer="0.3"/>
      <pageSetup paperSize="9" orientation="portrait" r:id="rId2"/>
    </customSheetView>
    <customSheetView guid="{30B635D9-57DB-47D5-8A0F-4B30DD769960}" scale="80" hiddenRows="1">
      <pane xSplit="6" ySplit="7" topLeftCell="G8" activePane="bottomRight" state="frozen"/>
      <selection pane="bottomRight" activeCell="G57" sqref="G57"/>
      <pageMargins left="0.7" right="0.7" top="0.75" bottom="0.75" header="0.3" footer="0.3"/>
      <pageSetup paperSize="9" orientation="portrait" r:id="rId3"/>
    </customSheetView>
    <customSheetView guid="{DAEDC989-02E7-4319-8354-59410ACF3F1F}" scale="80" hiddenRows="1">
      <pane xSplit="6" ySplit="7" topLeftCell="G27" activePane="bottomRight" state="frozen"/>
      <selection pane="bottomRight" activeCell="G57" sqref="G57"/>
      <pageMargins left="0.7" right="0.7" top="0.75" bottom="0.75" header="0.3" footer="0.3"/>
      <pageSetup paperSize="9" orientation="portrait" r:id="rId4"/>
    </customSheetView>
    <customSheetView guid="{21E1D423-7B38-4272-8354-09B4DB62C9EB}" scale="80" hiddenRows="1">
      <pane xSplit="6" ySplit="7" topLeftCell="G8" activePane="bottomRight" state="frozen"/>
      <selection pane="bottomRight" activeCell="G57" sqref="G57"/>
      <pageMargins left="0.7" right="0.7" top="0.75" bottom="0.75" header="0.3" footer="0.3"/>
      <pageSetup paperSize="9" orientation="portrait" r:id="rId5"/>
    </customSheetView>
    <customSheetView guid="{EA46B61D-849C-4795-A4FF-F8F1740022EB}" scale="80" hiddenRows="1">
      <pane xSplit="6" ySplit="7" topLeftCell="G8" activePane="bottomRight" state="frozen"/>
      <selection pane="bottomRight" activeCell="G57" sqref="G57"/>
      <pageMargins left="0.7" right="0.7" top="0.75" bottom="0.75" header="0.3" footer="0.3"/>
      <pageSetup paperSize="9" orientation="portrait" r:id="rId6"/>
    </customSheetView>
    <customSheetView guid="{A0E2FBF6-E560-4343-8BE6-217DC798135B}" scale="80" hiddenRows="1">
      <pane xSplit="6" ySplit="7" topLeftCell="G8" activePane="bottomRight" state="frozen"/>
      <selection pane="bottomRight" sqref="A1:XFD1048576"/>
      <pageMargins left="0.7" right="0.7" top="0.75" bottom="0.75" header="0.3" footer="0.3"/>
      <pageSetup paperSize="9" orientation="portrait" r:id="rId7"/>
    </customSheetView>
    <customSheetView guid="{20A05A62-CBE8-4538-BBC3-2AD9D3B8FAC0}" scale="80" hiddenRows="1">
      <pane xSplit="6" ySplit="7" topLeftCell="G8" activePane="bottomRight" state="frozen"/>
      <selection pane="bottomRight" activeCell="G57" sqref="G57"/>
      <pageMargins left="0.7" right="0.7" top="0.75" bottom="0.75" header="0.3" footer="0.3"/>
      <pageSetup paperSize="9" orientation="portrait" r:id="rId8"/>
    </customSheetView>
    <customSheetView guid="{A4AF2100-C59D-4F60-9EAB-56D9103463F7}" scale="80" hiddenRows="1">
      <pane xSplit="6" ySplit="7" topLeftCell="G8" activePane="bottomRight" state="frozen"/>
      <selection pane="bottomRight" activeCell="G57" sqref="G57"/>
      <pageMargins left="0.7" right="0.7" top="0.75" bottom="0.75" header="0.3" footer="0.3"/>
      <pageSetup paperSize="9" orientation="portrait" r:id="rId9"/>
    </customSheetView>
    <customSheetView guid="{AB9978E4-895D-4050-8F07-2484E22632D1}" scale="80" hiddenRows="1">
      <pane xSplit="6" ySplit="7" topLeftCell="G8" activePane="bottomRight" state="frozen"/>
      <selection pane="bottomRight" activeCell="G57" sqref="G57"/>
      <pageMargins left="0.7" right="0.7" top="0.75" bottom="0.75" header="0.3" footer="0.3"/>
      <pageSetup paperSize="9" orientation="portrait" r:id="rId10"/>
    </customSheetView>
    <customSheetView guid="{519948E4-0B24-465F-9D9E-44BE50D1D647}" scale="80" hiddenRows="1">
      <pane xSplit="6" ySplit="7" topLeftCell="G8" activePane="bottomRight" state="frozen"/>
      <selection pane="bottomRight" activeCell="G57" sqref="G57"/>
      <pageMargins left="0.7" right="0.7" top="0.75" bottom="0.75" header="0.3" footer="0.3"/>
      <pageSetup paperSize="9" orientation="portrait" r:id="rId11"/>
    </customSheetView>
    <customSheetView guid="{C7DC638A-7F60-46C9-A1FB-9ADEAE87F332}" scale="80" hiddenRows="1">
      <pane xSplit="6" ySplit="7" topLeftCell="G8" activePane="bottomRight" state="frozen"/>
      <selection pane="bottomRight" activeCell="G57" sqref="G57"/>
      <pageMargins left="0.7" right="0.7" top="0.75" bottom="0.75" header="0.3" footer="0.3"/>
      <pageSetup paperSize="9" orientation="portrait" r:id="rId12"/>
    </customSheetView>
    <customSheetView guid="{2A5A11D4-90C6-4A3E-8165-7D7BD634B22F}" scale="80" hiddenRows="1">
      <pane xSplit="6" ySplit="7" topLeftCell="G8" activePane="bottomRight" state="frozen"/>
      <selection pane="bottomRight" activeCell="G57" sqref="G57"/>
      <pageMargins left="0.7" right="0.7" top="0.75" bottom="0.75" header="0.3" footer="0.3"/>
      <pageSetup paperSize="9" orientation="portrait" r:id="rId13"/>
    </customSheetView>
    <customSheetView guid="{562453CE-35F5-40A3-AD14-6399D1197C99}" scale="80" hiddenRows="1">
      <pane xSplit="6" ySplit="7" topLeftCell="G27" activePane="bottomRight" state="frozen"/>
      <selection pane="bottomRight" activeCell="G57" sqref="G57"/>
      <pageMargins left="0.7" right="0.7" top="0.75" bottom="0.75" header="0.3" footer="0.3"/>
      <pageSetup paperSize="9" orientation="portrait" r:id="rId14"/>
    </customSheetView>
    <customSheetView guid="{B6B60ED6-A6CC-4DA7-A8CA-5E6DB52D5A87}" scale="80" hiddenRows="1">
      <pane xSplit="6" ySplit="7" topLeftCell="G27" activePane="bottomRight" state="frozen"/>
      <selection pane="bottomRight" activeCell="G57" sqref="G57"/>
      <pageMargins left="0.7" right="0.7" top="0.75" bottom="0.75" header="0.3" footer="0.3"/>
      <pageSetup paperSize="9" orientation="portrait" r:id="rId15"/>
    </customSheetView>
    <customSheetView guid="{5DF2C78B-5EE4-439D-8D72-8D3A913B65F9}" scale="80" hiddenRows="1">
      <pane xSplit="6" ySplit="7" topLeftCell="G8" activePane="bottomRight" state="frozen"/>
      <selection pane="bottomRight" activeCell="G57" sqref="G57"/>
      <pageMargins left="0.7" right="0.7" top="0.75" bottom="0.75" header="0.3" footer="0.3"/>
      <pageSetup paperSize="9" orientation="portrait" r:id="rId16"/>
    </customSheetView>
    <customSheetView guid="{7C5A2A36-3D69-43D9-9018-A52C27EC78F9}" scale="80" hiddenRows="1">
      <pane xSplit="6" ySplit="7" topLeftCell="G8" activePane="bottomRight" state="frozen"/>
      <selection pane="bottomRight" activeCell="G57" sqref="G57"/>
      <pageMargins left="0.7" right="0.7" top="0.75" bottom="0.75" header="0.3" footer="0.3"/>
      <pageSetup paperSize="9" orientation="portrait" r:id="rId17"/>
    </customSheetView>
    <customSheetView guid="{C282AA4E-1BB5-4296-9AC6-844C0F88E5FC}" scale="80" hiddenRows="1">
      <pane xSplit="6" ySplit="7" topLeftCell="G8" activePane="bottomRight" state="frozen"/>
      <selection pane="bottomRight" activeCell="G57" sqref="G57"/>
      <pageMargins left="0.7" right="0.7" top="0.75" bottom="0.75" header="0.3" footer="0.3"/>
      <pageSetup paperSize="9" orientation="portrait" r:id="rId18"/>
    </customSheetView>
    <customSheetView guid="{996EC2F0-F6EC-4E63-A83E-34865157BD8D}" scale="80" hiddenRows="1">
      <pane xSplit="6" ySplit="7" topLeftCell="G8" activePane="bottomRight" state="frozen"/>
      <selection pane="bottomRight" activeCell="G57" sqref="G57"/>
      <pageMargins left="0.7" right="0.7" top="0.75" bottom="0.75" header="0.3" footer="0.3"/>
      <pageSetup paperSize="9" orientation="portrait" r:id="rId19"/>
    </customSheetView>
    <customSheetView guid="{2940A182-D1A7-43C5-8D6E-965BED4371B0}" scale="80" hiddenRows="1">
      <pane xSplit="6" ySplit="7" topLeftCell="G8" activePane="bottomRight" state="frozen"/>
      <selection pane="bottomRight" activeCell="G57" sqref="G57"/>
      <pageMargins left="0.7" right="0.7" top="0.75" bottom="0.75" header="0.3" footer="0.3"/>
      <pageSetup paperSize="9" orientation="portrait" r:id="rId20"/>
    </customSheetView>
    <customSheetView guid="{AFADB96A-0516-43C1-9F1B-0604F3CAC04A}" scale="80" hiddenRows="1">
      <pane xSplit="6" ySplit="7" topLeftCell="G8" activePane="bottomRight" state="frozen"/>
      <selection pane="bottomRight" activeCell="G57" sqref="G57"/>
      <pageMargins left="0.7" right="0.7" top="0.75" bottom="0.75" header="0.3" footer="0.3"/>
      <pageSetup paperSize="9" orientation="portrait" r:id="rId21"/>
    </customSheetView>
    <customSheetView guid="{133BB3F8-8DD4-4AEF-8CD6-A5FB14681329}" scale="80" hiddenRows="1" state="hidden">
      <pane xSplit="6" ySplit="7" topLeftCell="G19" activePane="bottomRight" state="frozen"/>
      <selection pane="bottomRight" sqref="A1:XFD106"/>
      <pageMargins left="0.7" right="0.7" top="0.75" bottom="0.75" header="0.3" footer="0.3"/>
      <pageSetup paperSize="9" orientation="portrait" r:id="rId22"/>
    </customSheetView>
  </customSheetViews>
  <mergeCells count="43">
    <mergeCell ref="R4:S5"/>
    <mergeCell ref="T4:U5"/>
    <mergeCell ref="C2:S2"/>
    <mergeCell ref="C3:S3"/>
    <mergeCell ref="A4:A6"/>
    <mergeCell ref="B4:B6"/>
    <mergeCell ref="C4:C6"/>
    <mergeCell ref="D4:D5"/>
    <mergeCell ref="E4:E5"/>
    <mergeCell ref="F4:F5"/>
    <mergeCell ref="G4:G5"/>
    <mergeCell ref="H4:I5"/>
    <mergeCell ref="AH4:AH6"/>
    <mergeCell ref="A8:A11"/>
    <mergeCell ref="B8:B11"/>
    <mergeCell ref="B12:AG12"/>
    <mergeCell ref="A13:A16"/>
    <mergeCell ref="B13:B16"/>
    <mergeCell ref="V4:W5"/>
    <mergeCell ref="X4:Y5"/>
    <mergeCell ref="Z4:AA5"/>
    <mergeCell ref="AB4:AC5"/>
    <mergeCell ref="AD4:AE5"/>
    <mergeCell ref="AF4:AG5"/>
    <mergeCell ref="J4:K5"/>
    <mergeCell ref="L4:M5"/>
    <mergeCell ref="N4:O5"/>
    <mergeCell ref="P4:Q5"/>
    <mergeCell ref="A17:A20"/>
    <mergeCell ref="B17:B20"/>
    <mergeCell ref="A21:A24"/>
    <mergeCell ref="B21:B24"/>
    <mergeCell ref="A25:A28"/>
    <mergeCell ref="B25:B28"/>
    <mergeCell ref="B42:B45"/>
    <mergeCell ref="B46:B49"/>
    <mergeCell ref="A29:A32"/>
    <mergeCell ref="B29:B32"/>
    <mergeCell ref="A33:A36"/>
    <mergeCell ref="B33:B36"/>
    <mergeCell ref="B37:AG37"/>
    <mergeCell ref="A38:A41"/>
    <mergeCell ref="B38:B41"/>
  </mergeCells>
  <pageMargins left="0.7" right="0.7" top="0.75" bottom="0.75" header="0.3" footer="0.3"/>
  <pageSetup paperSize="9" orientation="portrait" r:id="rId2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15"/>
  <sheetViews>
    <sheetView zoomScale="80" zoomScaleNormal="80" workbookViewId="0">
      <pane xSplit="6" ySplit="7" topLeftCell="G8" activePane="bottomRight" state="frozen"/>
      <selection pane="topRight" activeCell="G1" sqref="G1"/>
      <selection pane="bottomLeft" activeCell="A8" sqref="A8"/>
      <selection pane="bottomRight" sqref="A1:XFD106"/>
    </sheetView>
  </sheetViews>
  <sheetFormatPr defaultColWidth="9.140625" defaultRowHeight="15.75" x14ac:dyDescent="0.25"/>
  <cols>
    <col min="1" max="1" width="6.5703125" style="53" customWidth="1"/>
    <col min="2" max="2" width="40.5703125" style="53" customWidth="1"/>
    <col min="3" max="3" width="18.5703125" style="54" customWidth="1"/>
    <col min="4" max="4" width="18" style="53" customWidth="1"/>
    <col min="5" max="5" width="14.7109375" style="53" customWidth="1"/>
    <col min="6" max="6" width="17.140625" style="53" customWidth="1"/>
    <col min="7" max="7" width="17.85546875" style="53" customWidth="1"/>
    <col min="8" max="8" width="12.140625" style="53" customWidth="1"/>
    <col min="9" max="9" width="10.85546875" style="53" customWidth="1"/>
    <col min="10" max="10" width="12.7109375" style="53" customWidth="1"/>
    <col min="11" max="11" width="13.5703125" style="53" customWidth="1"/>
    <col min="12" max="12" width="12.42578125" style="53" customWidth="1"/>
    <col min="13" max="13" width="13" style="53" customWidth="1"/>
    <col min="14" max="33" width="11.5703125" style="53" customWidth="1"/>
    <col min="34" max="34" width="38.5703125" style="53" customWidth="1"/>
    <col min="35" max="16384" width="9.140625" style="53"/>
  </cols>
  <sheetData>
    <row r="1" spans="1:35" ht="8.25" customHeight="1" x14ac:dyDescent="0.25">
      <c r="C1" s="1"/>
      <c r="D1" s="2"/>
      <c r="E1" s="2"/>
      <c r="F1" s="2"/>
      <c r="G1" s="2"/>
      <c r="H1" s="2"/>
      <c r="I1" s="2"/>
      <c r="J1" s="3"/>
      <c r="K1" s="3"/>
      <c r="L1" s="3"/>
      <c r="M1" s="3"/>
      <c r="N1" s="3"/>
      <c r="O1" s="3"/>
      <c r="P1" s="3"/>
      <c r="Q1" s="3"/>
      <c r="R1" s="3"/>
      <c r="S1" s="3"/>
      <c r="T1" s="3"/>
      <c r="U1" s="3"/>
      <c r="V1" s="5"/>
      <c r="W1" s="5"/>
      <c r="X1" s="5"/>
      <c r="Y1" s="5"/>
      <c r="Z1" s="5"/>
      <c r="AA1" s="5"/>
      <c r="AB1" s="5"/>
      <c r="AC1" s="5"/>
      <c r="AD1" s="96"/>
      <c r="AE1" s="96"/>
      <c r="AF1" s="96"/>
      <c r="AG1" s="3"/>
      <c r="AH1" s="3"/>
    </row>
    <row r="2" spans="1:35" s="33" customFormat="1" x14ac:dyDescent="0.25">
      <c r="C2" s="363"/>
      <c r="D2" s="363"/>
      <c r="E2" s="363"/>
      <c r="F2" s="363"/>
      <c r="G2" s="363"/>
      <c r="H2" s="363"/>
      <c r="I2" s="363"/>
      <c r="J2" s="363"/>
      <c r="K2" s="363"/>
      <c r="L2" s="363"/>
      <c r="M2" s="363"/>
      <c r="N2" s="363"/>
      <c r="O2" s="363"/>
      <c r="P2" s="363"/>
      <c r="Q2" s="363"/>
      <c r="R2" s="363"/>
      <c r="S2" s="363"/>
      <c r="T2" s="35"/>
      <c r="U2" s="35"/>
      <c r="V2" s="35"/>
      <c r="W2" s="35"/>
      <c r="X2" s="35"/>
      <c r="Y2" s="35"/>
      <c r="Z2" s="35"/>
      <c r="AA2" s="35"/>
      <c r="AB2" s="35"/>
      <c r="AC2" s="35"/>
      <c r="AD2" s="35"/>
      <c r="AE2" s="35"/>
      <c r="AF2" s="35"/>
      <c r="AG2" s="35"/>
      <c r="AH2" s="35"/>
    </row>
    <row r="3" spans="1:35" s="33" customFormat="1" ht="36.75" customHeight="1" x14ac:dyDescent="0.25">
      <c r="C3" s="363"/>
      <c r="D3" s="363"/>
      <c r="E3" s="363"/>
      <c r="F3" s="363"/>
      <c r="G3" s="363"/>
      <c r="H3" s="363"/>
      <c r="I3" s="363"/>
      <c r="J3" s="363"/>
      <c r="K3" s="363"/>
      <c r="L3" s="363"/>
      <c r="M3" s="363"/>
      <c r="N3" s="363"/>
      <c r="O3" s="363"/>
      <c r="P3" s="363"/>
      <c r="Q3" s="363"/>
      <c r="R3" s="363"/>
      <c r="S3" s="363"/>
      <c r="T3" s="36"/>
      <c r="U3" s="36"/>
      <c r="V3" s="36"/>
      <c r="W3" s="36"/>
      <c r="X3" s="36"/>
      <c r="Y3" s="36"/>
      <c r="Z3" s="36"/>
      <c r="AA3" s="36"/>
      <c r="AB3" s="36"/>
      <c r="AC3" s="36"/>
      <c r="AD3" s="37"/>
      <c r="AE3" s="37"/>
      <c r="AF3" s="37"/>
      <c r="AG3" s="37"/>
      <c r="AH3" s="37"/>
    </row>
    <row r="4" spans="1:35" s="33" customFormat="1" ht="15" customHeight="1" x14ac:dyDescent="0.25">
      <c r="A4" s="365"/>
      <c r="B4" s="368"/>
      <c r="C4" s="368"/>
      <c r="D4" s="376"/>
      <c r="E4" s="376"/>
      <c r="F4" s="376"/>
      <c r="G4" s="376"/>
      <c r="H4" s="359"/>
      <c r="I4" s="360"/>
      <c r="J4" s="359"/>
      <c r="K4" s="360"/>
      <c r="L4" s="359"/>
      <c r="M4" s="360"/>
      <c r="N4" s="359"/>
      <c r="O4" s="360"/>
      <c r="P4" s="359"/>
      <c r="Q4" s="360"/>
      <c r="R4" s="359"/>
      <c r="S4" s="360"/>
      <c r="T4" s="359"/>
      <c r="U4" s="360"/>
      <c r="V4" s="359"/>
      <c r="W4" s="360"/>
      <c r="X4" s="359"/>
      <c r="Y4" s="360"/>
      <c r="Z4" s="359"/>
      <c r="AA4" s="360"/>
      <c r="AB4" s="359"/>
      <c r="AC4" s="360"/>
      <c r="AD4" s="359"/>
      <c r="AE4" s="360"/>
      <c r="AF4" s="359"/>
      <c r="AG4" s="360"/>
      <c r="AH4" s="378"/>
    </row>
    <row r="5" spans="1:35" s="33" customFormat="1" ht="39" customHeight="1" x14ac:dyDescent="0.25">
      <c r="A5" s="366"/>
      <c r="B5" s="369"/>
      <c r="C5" s="369"/>
      <c r="D5" s="377"/>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33" customFormat="1" ht="64.5" customHeight="1" x14ac:dyDescent="0.25">
      <c r="A6" s="367"/>
      <c r="B6" s="370"/>
      <c r="C6" s="370"/>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5" s="33" customFormat="1" x14ac:dyDescent="0.2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row>
    <row r="8" spans="1:35" s="100" customFormat="1" ht="31.5" customHeight="1" x14ac:dyDescent="0.25">
      <c r="A8" s="458"/>
      <c r="B8" s="378"/>
      <c r="C8" s="97"/>
      <c r="D8" s="98"/>
      <c r="E8" s="98"/>
      <c r="F8" s="98"/>
      <c r="G8" s="98"/>
      <c r="H8" s="98"/>
      <c r="I8" s="98"/>
      <c r="J8" s="99"/>
      <c r="K8" s="99"/>
      <c r="L8" s="99"/>
      <c r="M8" s="99"/>
      <c r="N8" s="99"/>
      <c r="O8" s="99"/>
      <c r="P8" s="99"/>
      <c r="Q8" s="99"/>
      <c r="R8" s="99"/>
      <c r="S8" s="99"/>
      <c r="T8" s="99"/>
      <c r="U8" s="99"/>
      <c r="V8" s="99"/>
      <c r="W8" s="99"/>
      <c r="X8" s="99"/>
      <c r="Y8" s="99"/>
      <c r="Z8" s="99"/>
      <c r="AA8" s="99"/>
      <c r="AB8" s="99"/>
      <c r="AC8" s="99"/>
      <c r="AD8" s="99"/>
      <c r="AE8" s="99"/>
      <c r="AF8" s="99"/>
      <c r="AG8" s="99"/>
      <c r="AH8" s="60"/>
    </row>
    <row r="9" spans="1:35" s="100" customFormat="1" ht="52.5" customHeight="1" x14ac:dyDescent="0.25">
      <c r="A9" s="459"/>
      <c r="B9" s="379"/>
      <c r="C9" s="101"/>
      <c r="D9" s="102"/>
      <c r="E9" s="102"/>
      <c r="F9" s="102"/>
      <c r="G9" s="102"/>
      <c r="H9" s="102"/>
      <c r="I9" s="102"/>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60"/>
    </row>
    <row r="10" spans="1:35" s="33" customFormat="1" ht="38.25" customHeight="1" x14ac:dyDescent="0.25">
      <c r="A10" s="460"/>
      <c r="B10" s="380"/>
      <c r="C10" s="101"/>
      <c r="D10" s="102"/>
      <c r="E10" s="102"/>
      <c r="F10" s="102"/>
      <c r="G10" s="102"/>
      <c r="H10" s="102"/>
      <c r="I10" s="102"/>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64"/>
    </row>
    <row r="11" spans="1:35" s="33" customFormat="1" ht="18.75" customHeight="1" x14ac:dyDescent="0.25">
      <c r="A11" s="104"/>
      <c r="B11" s="387"/>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8"/>
      <c r="AD11" s="388"/>
      <c r="AE11" s="388"/>
      <c r="AF11" s="388"/>
      <c r="AG11" s="389"/>
      <c r="AH11" s="64"/>
    </row>
    <row r="12" spans="1:35" s="100" customFormat="1" ht="85.5" customHeight="1" x14ac:dyDescent="0.25">
      <c r="A12" s="390"/>
      <c r="B12" s="365"/>
      <c r="C12" s="97"/>
      <c r="D12" s="98"/>
      <c r="E12" s="98"/>
      <c r="F12" s="98"/>
      <c r="G12" s="98"/>
      <c r="H12" s="98"/>
      <c r="I12" s="98"/>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60"/>
      <c r="AI12" s="105"/>
    </row>
    <row r="13" spans="1:35" s="33" customFormat="1" ht="98.25" customHeight="1" x14ac:dyDescent="0.25">
      <c r="A13" s="392"/>
      <c r="B13" s="367"/>
      <c r="C13" s="101"/>
      <c r="D13" s="102"/>
      <c r="E13" s="102"/>
      <c r="F13" s="102"/>
      <c r="G13" s="102"/>
      <c r="H13" s="102"/>
      <c r="I13" s="102"/>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64"/>
      <c r="AI13" s="106"/>
    </row>
    <row r="14" spans="1:35" s="100" customFormat="1" ht="90.75" customHeight="1" x14ac:dyDescent="0.25">
      <c r="A14" s="390"/>
      <c r="B14" s="365"/>
      <c r="C14" s="97"/>
      <c r="D14" s="98"/>
      <c r="E14" s="98"/>
      <c r="F14" s="98"/>
      <c r="G14" s="98"/>
      <c r="H14" s="98"/>
      <c r="I14" s="98"/>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60"/>
      <c r="AI14" s="106"/>
    </row>
    <row r="15" spans="1:35" s="33" customFormat="1" ht="160.5" customHeight="1" x14ac:dyDescent="0.25">
      <c r="A15" s="392"/>
      <c r="B15" s="367"/>
      <c r="C15" s="101"/>
      <c r="D15" s="102"/>
      <c r="E15" s="102"/>
      <c r="F15" s="102"/>
      <c r="G15" s="102"/>
      <c r="H15" s="102"/>
      <c r="I15" s="102"/>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64"/>
      <c r="AI15" s="106"/>
    </row>
  </sheetData>
  <customSheetViews>
    <customSheetView guid="{60A1F930-4BEC-460A-8E14-01E47F6DD055}" scale="80">
      <pane xSplit="6" ySplit="7" topLeftCell="G23" activePane="bottomRight" state="frozen"/>
      <selection pane="bottomRight" activeCell="T23" sqref="T23"/>
      <pageMargins left="0.7" right="0.7" top="0.75" bottom="0.75" header="0.3" footer="0.3"/>
    </customSheetView>
    <customSheetView guid="{BBF6B43F-E0FC-43DF-B91C-674F6AB4B556}" scale="80">
      <pane xSplit="6" ySplit="7" topLeftCell="G8" activePane="bottomRight" state="frozen"/>
      <selection pane="bottomRight" activeCell="T23" sqref="T23"/>
      <pageMargins left="0.7" right="0.7" top="0.75" bottom="0.75" header="0.3" footer="0.3"/>
    </customSheetView>
    <customSheetView guid="{30B635D9-57DB-47D5-8A0F-4B30DD769960}" scale="80">
      <pane xSplit="6" ySplit="7" topLeftCell="G8" activePane="bottomRight" state="frozen"/>
      <selection pane="bottomRight" activeCell="T23" sqref="T23"/>
      <pageMargins left="0.7" right="0.7" top="0.75" bottom="0.75" header="0.3" footer="0.3"/>
    </customSheetView>
    <customSheetView guid="{DAEDC989-02E7-4319-8354-59410ACF3F1F}" scale="80">
      <pane xSplit="6" ySplit="7" topLeftCell="G8" activePane="bottomRight" state="frozen"/>
      <selection pane="bottomRight" activeCell="T23" sqref="T23"/>
      <pageMargins left="0.7" right="0.7" top="0.75" bottom="0.75" header="0.3" footer="0.3"/>
    </customSheetView>
    <customSheetView guid="{21E1D423-7B38-4272-8354-09B4DB62C9EB}" scale="80">
      <pane xSplit="6" ySplit="7" topLeftCell="G8" activePane="bottomRight" state="frozen"/>
      <selection pane="bottomRight" activeCell="T23" sqref="T23"/>
      <pageMargins left="0.7" right="0.7" top="0.75" bottom="0.75" header="0.3" footer="0.3"/>
    </customSheetView>
    <customSheetView guid="{EA46B61D-849C-4795-A4FF-F8F1740022EB}" scale="80">
      <pane xSplit="6" ySplit="7" topLeftCell="G8" activePane="bottomRight" state="frozen"/>
      <selection pane="bottomRight" activeCell="T23" sqref="T23"/>
      <pageMargins left="0.7" right="0.7" top="0.75" bottom="0.75" header="0.3" footer="0.3"/>
    </customSheetView>
    <customSheetView guid="{A0E2FBF6-E560-4343-8BE6-217DC798135B}" scale="80">
      <pane xSplit="6" ySplit="7" topLeftCell="G8" activePane="bottomRight" state="frozen"/>
      <selection pane="bottomRight" activeCell="F6" sqref="F6"/>
      <pageMargins left="0.7" right="0.7" top="0.75" bottom="0.75" header="0.3" footer="0.3"/>
    </customSheetView>
    <customSheetView guid="{20A05A62-CBE8-4538-BBC3-2AD9D3B8FAC0}" scale="80">
      <pane xSplit="6" ySplit="7" topLeftCell="G8" activePane="bottomRight" state="frozen"/>
      <selection pane="bottomRight" activeCell="T23" sqref="T23"/>
      <pageMargins left="0.7" right="0.7" top="0.75" bottom="0.75" header="0.3" footer="0.3"/>
    </customSheetView>
    <customSheetView guid="{A4AF2100-C59D-4F60-9EAB-56D9103463F7}" scale="80">
      <pane xSplit="6" ySplit="7" topLeftCell="G8" activePane="bottomRight" state="frozen"/>
      <selection pane="bottomRight" activeCell="T23" sqref="T23"/>
      <pageMargins left="0.7" right="0.7" top="0.75" bottom="0.75" header="0.3" footer="0.3"/>
    </customSheetView>
    <customSheetView guid="{AB9978E4-895D-4050-8F07-2484E22632D1}" scale="80">
      <pane xSplit="6" ySplit="7" topLeftCell="G8" activePane="bottomRight" state="frozen"/>
      <selection pane="bottomRight" activeCell="T23" sqref="T23"/>
      <pageMargins left="0.7" right="0.7" top="0.75" bottom="0.75" header="0.3" footer="0.3"/>
    </customSheetView>
    <customSheetView guid="{519948E4-0B24-465F-9D9E-44BE50D1D647}" scale="80">
      <pane xSplit="6" ySplit="7" topLeftCell="G8" activePane="bottomRight" state="frozen"/>
      <selection pane="bottomRight" activeCell="T23" sqref="T23"/>
      <pageMargins left="0.7" right="0.7" top="0.75" bottom="0.75" header="0.3" footer="0.3"/>
    </customSheetView>
    <customSheetView guid="{C7DC638A-7F60-46C9-A1FB-9ADEAE87F332}" scale="80">
      <pane xSplit="6" ySplit="7" topLeftCell="G8" activePane="bottomRight" state="frozen"/>
      <selection pane="bottomRight" activeCell="T23" sqref="T23"/>
      <pageMargins left="0.7" right="0.7" top="0.75" bottom="0.75" header="0.3" footer="0.3"/>
    </customSheetView>
    <customSheetView guid="{2A5A11D4-90C6-4A3E-8165-7D7BD634B22F}" scale="80">
      <pane xSplit="6" ySplit="7" topLeftCell="G8" activePane="bottomRight" state="frozen"/>
      <selection pane="bottomRight" activeCell="T23" sqref="T23"/>
      <pageMargins left="0.7" right="0.7" top="0.75" bottom="0.75" header="0.3" footer="0.3"/>
    </customSheetView>
    <customSheetView guid="{562453CE-35F5-40A3-AD14-6399D1197C99}" scale="80">
      <pane xSplit="6" ySplit="7" topLeftCell="G8" activePane="bottomRight" state="frozen"/>
      <selection pane="bottomRight" activeCell="T23" sqref="T23"/>
      <pageMargins left="0.7" right="0.7" top="0.75" bottom="0.75" header="0.3" footer="0.3"/>
    </customSheetView>
    <customSheetView guid="{B6B60ED6-A6CC-4DA7-A8CA-5E6DB52D5A87}" scale="80">
      <pane xSplit="6" ySplit="7" topLeftCell="G8" activePane="bottomRight" state="frozen"/>
      <selection pane="bottomRight" activeCell="T23" sqref="T23"/>
      <pageMargins left="0.7" right="0.7" top="0.75" bottom="0.75" header="0.3" footer="0.3"/>
    </customSheetView>
    <customSheetView guid="{5DF2C78B-5EE4-439D-8D72-8D3A913B65F9}" scale="80">
      <pane xSplit="6" ySplit="7" topLeftCell="G8" activePane="bottomRight" state="frozen"/>
      <selection pane="bottomRight" activeCell="T23" sqref="T23"/>
      <pageMargins left="0.7" right="0.7" top="0.75" bottom="0.75" header="0.3" footer="0.3"/>
    </customSheetView>
    <customSheetView guid="{7C5A2A36-3D69-43D9-9018-A52C27EC78F9}" scale="80">
      <pane xSplit="6" ySplit="7" topLeftCell="G8" activePane="bottomRight" state="frozen"/>
      <selection pane="bottomRight" activeCell="G14" sqref="G14"/>
      <pageMargins left="0.7" right="0.7" top="0.75" bottom="0.75" header="0.3" footer="0.3"/>
    </customSheetView>
    <customSheetView guid="{C282AA4E-1BB5-4296-9AC6-844C0F88E5FC}" scale="80">
      <pane xSplit="6" ySplit="7" topLeftCell="G8" activePane="bottomRight" state="frozen"/>
      <selection pane="bottomRight" activeCell="T23" sqref="T23"/>
      <pageMargins left="0.7" right="0.7" top="0.75" bottom="0.75" header="0.3" footer="0.3"/>
    </customSheetView>
    <customSheetView guid="{996EC2F0-F6EC-4E63-A83E-34865157BD8D}" scale="80">
      <pane xSplit="6" ySplit="7" topLeftCell="G8" activePane="bottomRight" state="frozen"/>
      <selection pane="bottomRight" activeCell="T23" sqref="T23"/>
      <pageMargins left="0.7" right="0.7" top="0.75" bottom="0.75" header="0.3" footer="0.3"/>
    </customSheetView>
    <customSheetView guid="{2940A182-D1A7-43C5-8D6E-965BED4371B0}" scale="80">
      <pane xSplit="6" ySplit="7" topLeftCell="G8" activePane="bottomRight" state="frozen"/>
      <selection pane="bottomRight" activeCell="T23" sqref="T23"/>
      <pageMargins left="0.7" right="0.7" top="0.75" bottom="0.75" header="0.3" footer="0.3"/>
    </customSheetView>
    <customSheetView guid="{AFADB96A-0516-43C1-9F1B-0604F3CAC04A}" scale="80">
      <pane xSplit="6" ySplit="7" topLeftCell="G8" activePane="bottomRight" state="frozen"/>
      <selection pane="bottomRight" activeCell="T23" sqref="T23"/>
      <pageMargins left="0.7" right="0.7" top="0.75" bottom="0.75" header="0.3" footer="0.3"/>
    </customSheetView>
    <customSheetView guid="{133BB3F8-8DD4-4AEF-8CD6-A5FB14681329}" scale="80" state="hidden">
      <pane xSplit="6" ySplit="7" topLeftCell="G8" activePane="bottomRight" state="frozen"/>
      <selection pane="bottomRight" sqref="A1:XFD106"/>
      <pageMargins left="0.7" right="0.7" top="0.75" bottom="0.75" header="0.3" footer="0.3"/>
    </customSheetView>
  </customSheetViews>
  <mergeCells count="30">
    <mergeCell ref="A14:A15"/>
    <mergeCell ref="B14:B15"/>
    <mergeCell ref="AH4:AH6"/>
    <mergeCell ref="A8:A10"/>
    <mergeCell ref="B8:B10"/>
    <mergeCell ref="B11:AG11"/>
    <mergeCell ref="A12:A13"/>
    <mergeCell ref="B12:B13"/>
    <mergeCell ref="V4:W5"/>
    <mergeCell ref="X4:Y5"/>
    <mergeCell ref="Z4:AA5"/>
    <mergeCell ref="AB4:AC5"/>
    <mergeCell ref="AD4:AE5"/>
    <mergeCell ref="AF4:AG5"/>
    <mergeCell ref="J4:K5"/>
    <mergeCell ref="L4:M5"/>
    <mergeCell ref="N4:O5"/>
    <mergeCell ref="P4:Q5"/>
    <mergeCell ref="R4:S5"/>
    <mergeCell ref="T4:U5"/>
    <mergeCell ref="C2:S2"/>
    <mergeCell ref="C3:S3"/>
    <mergeCell ref="F4:F5"/>
    <mergeCell ref="G4:G5"/>
    <mergeCell ref="H4:I5"/>
    <mergeCell ref="A4:A6"/>
    <mergeCell ref="B4:B6"/>
    <mergeCell ref="C4:C6"/>
    <mergeCell ref="D4:D5"/>
    <mergeCell ref="E4:E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49"/>
  <sheetViews>
    <sheetView zoomScale="80" zoomScaleNormal="80" workbookViewId="0">
      <pane xSplit="6" ySplit="7" topLeftCell="G20" activePane="bottomRight" state="frozen"/>
      <selection pane="topRight" activeCell="G1" sqref="G1"/>
      <selection pane="bottomLeft" activeCell="A8" sqref="A8"/>
      <selection pane="bottomRight" sqref="A1:XFD106"/>
    </sheetView>
  </sheetViews>
  <sheetFormatPr defaultColWidth="9.140625" defaultRowHeight="15" x14ac:dyDescent="0.25"/>
  <cols>
    <col min="1" max="1" width="6.5703125" style="8" customWidth="1"/>
    <col min="2" max="2" width="42.140625" style="8" customWidth="1"/>
    <col min="3" max="3" width="18.5703125" style="9" customWidth="1"/>
    <col min="4" max="4" width="18" style="8" customWidth="1"/>
    <col min="5" max="5" width="14.7109375" style="8" customWidth="1"/>
    <col min="6" max="6" width="15" style="8" customWidth="1"/>
    <col min="7" max="7" width="13.85546875" style="8" customWidth="1"/>
    <col min="8" max="8" width="12.140625" style="8" customWidth="1"/>
    <col min="9" max="9" width="10.85546875" style="8" customWidth="1"/>
    <col min="10" max="10" width="14.285156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3.4257812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6.140625" style="8" customWidth="1"/>
    <col min="27" max="27" width="11.5703125" style="8" customWidth="1"/>
    <col min="28" max="28" width="14.85546875" style="8" customWidth="1"/>
    <col min="29" max="29" width="11.5703125" style="8" customWidth="1"/>
    <col min="30" max="30" width="13.42578125" style="8" customWidth="1"/>
    <col min="31" max="33" width="11.5703125" style="8" customWidth="1"/>
    <col min="34" max="34" width="38.5703125" style="8" customWidth="1"/>
    <col min="35" max="16384" width="9.140625" style="8"/>
  </cols>
  <sheetData>
    <row r="1" spans="1:35" s="10"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63"/>
      <c r="D2" s="363"/>
      <c r="E2" s="363"/>
      <c r="F2" s="363"/>
      <c r="G2" s="363"/>
      <c r="H2" s="363"/>
      <c r="I2" s="363"/>
      <c r="J2" s="363"/>
      <c r="K2" s="363"/>
      <c r="L2" s="363"/>
      <c r="M2" s="363"/>
      <c r="N2" s="363"/>
      <c r="O2" s="363"/>
      <c r="P2" s="363"/>
      <c r="Q2" s="363"/>
      <c r="R2" s="363"/>
      <c r="S2" s="363"/>
      <c r="T2" s="35"/>
      <c r="U2" s="35"/>
      <c r="V2" s="35"/>
      <c r="W2" s="35"/>
      <c r="X2" s="35"/>
      <c r="Y2" s="35"/>
      <c r="Z2" s="35"/>
      <c r="AA2" s="35"/>
      <c r="AB2" s="35"/>
      <c r="AC2" s="35"/>
      <c r="AD2" s="35"/>
      <c r="AE2" s="35"/>
      <c r="AF2" s="35"/>
      <c r="AG2" s="35"/>
      <c r="AH2" s="35"/>
    </row>
    <row r="3" spans="1:35" s="10" customFormat="1" ht="36.75" customHeight="1" x14ac:dyDescent="0.25">
      <c r="A3" s="55"/>
      <c r="B3" s="55"/>
      <c r="C3" s="364"/>
      <c r="D3" s="364"/>
      <c r="E3" s="364"/>
      <c r="F3" s="364"/>
      <c r="G3" s="364"/>
      <c r="H3" s="364"/>
      <c r="I3" s="364"/>
      <c r="J3" s="364"/>
      <c r="K3" s="364"/>
      <c r="L3" s="364"/>
      <c r="M3" s="364"/>
      <c r="N3" s="364"/>
      <c r="O3" s="364"/>
      <c r="P3" s="364"/>
      <c r="Q3" s="364"/>
      <c r="R3" s="364"/>
      <c r="S3" s="364"/>
      <c r="T3" s="36"/>
      <c r="U3" s="36"/>
      <c r="V3" s="36"/>
      <c r="W3" s="36"/>
      <c r="X3" s="36"/>
      <c r="Y3" s="36"/>
      <c r="Z3" s="36"/>
      <c r="AA3" s="36"/>
      <c r="AB3" s="36"/>
      <c r="AC3" s="36"/>
      <c r="AD3" s="37"/>
      <c r="AE3" s="37"/>
      <c r="AF3" s="37"/>
      <c r="AG3" s="37"/>
      <c r="AH3" s="37"/>
    </row>
    <row r="4" spans="1:35" s="10" customFormat="1" ht="15" customHeight="1" x14ac:dyDescent="0.25">
      <c r="A4" s="365"/>
      <c r="B4" s="368"/>
      <c r="C4" s="368"/>
      <c r="D4" s="376"/>
      <c r="E4" s="376"/>
      <c r="F4" s="376"/>
      <c r="G4" s="376"/>
      <c r="H4" s="359"/>
      <c r="I4" s="360"/>
      <c r="J4" s="359"/>
      <c r="K4" s="360"/>
      <c r="L4" s="359"/>
      <c r="M4" s="360"/>
      <c r="N4" s="359"/>
      <c r="O4" s="360"/>
      <c r="P4" s="359"/>
      <c r="Q4" s="360"/>
      <c r="R4" s="359"/>
      <c r="S4" s="360"/>
      <c r="T4" s="359"/>
      <c r="U4" s="360"/>
      <c r="V4" s="359"/>
      <c r="W4" s="360"/>
      <c r="X4" s="359"/>
      <c r="Y4" s="360"/>
      <c r="Z4" s="359"/>
      <c r="AA4" s="360"/>
      <c r="AB4" s="359"/>
      <c r="AC4" s="360"/>
      <c r="AD4" s="359"/>
      <c r="AE4" s="360"/>
      <c r="AF4" s="359"/>
      <c r="AG4" s="360"/>
      <c r="AH4" s="378"/>
    </row>
    <row r="5" spans="1:35" s="10" customFormat="1" ht="39" customHeight="1" x14ac:dyDescent="0.25">
      <c r="A5" s="366"/>
      <c r="B5" s="369"/>
      <c r="C5" s="369"/>
      <c r="D5" s="377"/>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10" customFormat="1" ht="64.5" customHeight="1" x14ac:dyDescent="0.25">
      <c r="A6" s="367"/>
      <c r="B6" s="370"/>
      <c r="C6" s="370"/>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5" s="32" customFormat="1" ht="15.75" x14ac:dyDescent="0.25">
      <c r="A7" s="40"/>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5" s="25" customFormat="1" ht="31.5" customHeight="1" x14ac:dyDescent="0.25">
      <c r="A8" s="464"/>
      <c r="B8" s="467"/>
      <c r="C8" s="287"/>
      <c r="D8" s="288"/>
      <c r="E8" s="288"/>
      <c r="F8" s="288"/>
      <c r="G8" s="288"/>
      <c r="H8" s="288"/>
      <c r="I8" s="288"/>
      <c r="J8" s="289"/>
      <c r="K8" s="289"/>
      <c r="L8" s="289"/>
      <c r="M8" s="289"/>
      <c r="N8" s="289"/>
      <c r="O8" s="289"/>
      <c r="P8" s="289"/>
      <c r="Q8" s="289"/>
      <c r="R8" s="289"/>
      <c r="S8" s="289"/>
      <c r="T8" s="289"/>
      <c r="U8" s="289"/>
      <c r="V8" s="289"/>
      <c r="W8" s="289"/>
      <c r="X8" s="289"/>
      <c r="Y8" s="289"/>
      <c r="Z8" s="289"/>
      <c r="AA8" s="289"/>
      <c r="AB8" s="289"/>
      <c r="AC8" s="289"/>
      <c r="AD8" s="289"/>
      <c r="AE8" s="289"/>
      <c r="AF8" s="289"/>
      <c r="AG8" s="289"/>
      <c r="AH8" s="384"/>
    </row>
    <row r="9" spans="1:35" s="26" customFormat="1" ht="48.75" customHeight="1" x14ac:dyDescent="0.25">
      <c r="A9" s="465"/>
      <c r="B9" s="468"/>
      <c r="C9" s="73"/>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385"/>
    </row>
    <row r="10" spans="1:35" s="26" customFormat="1" ht="57.75" customHeight="1" x14ac:dyDescent="0.25">
      <c r="A10" s="465"/>
      <c r="B10" s="468"/>
      <c r="C10" s="73"/>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385"/>
    </row>
    <row r="11" spans="1:35" s="26" customFormat="1" ht="41.25" customHeight="1" x14ac:dyDescent="0.25">
      <c r="A11" s="466"/>
      <c r="B11" s="469"/>
      <c r="C11" s="73"/>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386"/>
    </row>
    <row r="12" spans="1:35" s="18" customFormat="1" ht="18.75" customHeight="1" x14ac:dyDescent="0.25">
      <c r="A12" s="68"/>
      <c r="B12" s="387"/>
      <c r="C12" s="388"/>
      <c r="D12" s="388"/>
      <c r="E12" s="388"/>
      <c r="F12" s="388"/>
      <c r="G12" s="388"/>
      <c r="H12" s="388"/>
      <c r="I12" s="388"/>
      <c r="J12" s="388"/>
      <c r="K12" s="388"/>
      <c r="L12" s="388"/>
      <c r="M12" s="388"/>
      <c r="N12" s="388"/>
      <c r="O12" s="388"/>
      <c r="P12" s="388"/>
      <c r="Q12" s="388"/>
      <c r="R12" s="388"/>
      <c r="S12" s="388"/>
      <c r="T12" s="388"/>
      <c r="U12" s="388"/>
      <c r="V12" s="388"/>
      <c r="W12" s="388"/>
      <c r="X12" s="388"/>
      <c r="Y12" s="388"/>
      <c r="Z12" s="388"/>
      <c r="AA12" s="388"/>
      <c r="AB12" s="388"/>
      <c r="AC12" s="388"/>
      <c r="AD12" s="388"/>
      <c r="AE12" s="388"/>
      <c r="AF12" s="388"/>
      <c r="AG12" s="389"/>
      <c r="AH12" s="46"/>
    </row>
    <row r="13" spans="1:35" s="21" customFormat="1" ht="31.5" customHeight="1" x14ac:dyDescent="0.25">
      <c r="A13" s="437"/>
      <c r="B13" s="440"/>
      <c r="C13" s="81"/>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393"/>
      <c r="AI13" s="23"/>
    </row>
    <row r="14" spans="1:35" s="21" customFormat="1" ht="78.75" customHeight="1" x14ac:dyDescent="0.25">
      <c r="A14" s="438"/>
      <c r="B14" s="441"/>
      <c r="C14" s="61"/>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394"/>
      <c r="AI14" s="23"/>
    </row>
    <row r="15" spans="1:35" s="21" customFormat="1" ht="113.25" customHeight="1" x14ac:dyDescent="0.25">
      <c r="A15" s="438"/>
      <c r="B15" s="441"/>
      <c r="C15" s="61"/>
      <c r="D15" s="62"/>
      <c r="E15" s="62"/>
      <c r="F15" s="62"/>
      <c r="G15" s="62"/>
      <c r="H15" s="62"/>
      <c r="I15" s="62"/>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394"/>
      <c r="AI15" s="23"/>
    </row>
    <row r="16" spans="1:35" s="22" customFormat="1" ht="87" customHeight="1" x14ac:dyDescent="0.25">
      <c r="A16" s="439"/>
      <c r="B16" s="442"/>
      <c r="C16" s="61"/>
      <c r="D16" s="62"/>
      <c r="E16" s="62"/>
      <c r="F16" s="62"/>
      <c r="G16" s="62"/>
      <c r="H16" s="62"/>
      <c r="I16" s="62"/>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395"/>
      <c r="AI16" s="20"/>
    </row>
    <row r="17" spans="1:35" s="22" customFormat="1" ht="23.25" customHeight="1" x14ac:dyDescent="0.25">
      <c r="A17" s="88"/>
      <c r="B17" s="387"/>
      <c r="C17" s="388"/>
      <c r="D17" s="388"/>
      <c r="E17" s="388"/>
      <c r="F17" s="388"/>
      <c r="G17" s="388"/>
      <c r="H17" s="388"/>
      <c r="I17" s="388"/>
      <c r="J17" s="388"/>
      <c r="K17" s="388"/>
      <c r="L17" s="388"/>
      <c r="M17" s="388"/>
      <c r="N17" s="388"/>
      <c r="O17" s="388"/>
      <c r="P17" s="388"/>
      <c r="Q17" s="388"/>
      <c r="R17" s="388"/>
      <c r="S17" s="388"/>
      <c r="T17" s="388"/>
      <c r="U17" s="388"/>
      <c r="V17" s="388"/>
      <c r="W17" s="388"/>
      <c r="X17" s="388"/>
      <c r="Y17" s="388"/>
      <c r="Z17" s="388"/>
      <c r="AA17" s="388"/>
      <c r="AB17" s="388"/>
      <c r="AC17" s="388"/>
      <c r="AD17" s="388"/>
      <c r="AE17" s="388"/>
      <c r="AF17" s="388"/>
      <c r="AG17" s="389"/>
      <c r="AH17" s="64"/>
      <c r="AI17" s="20"/>
    </row>
    <row r="18" spans="1:35" s="22" customFormat="1" ht="28.5" customHeight="1" x14ac:dyDescent="0.25">
      <c r="A18" s="461"/>
      <c r="B18" s="440"/>
      <c r="C18" s="81"/>
      <c r="D18" s="82"/>
      <c r="E18" s="82"/>
      <c r="F18" s="82"/>
      <c r="G18" s="82"/>
      <c r="H18" s="82"/>
      <c r="I18" s="82"/>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378"/>
      <c r="AI18" s="20"/>
    </row>
    <row r="19" spans="1:35" s="26" customFormat="1" ht="55.5" customHeight="1" x14ac:dyDescent="0.25">
      <c r="A19" s="462"/>
      <c r="B19" s="441"/>
      <c r="C19" s="73"/>
      <c r="D19" s="74"/>
      <c r="E19" s="74"/>
      <c r="F19" s="74"/>
      <c r="G19" s="74"/>
      <c r="H19" s="74"/>
      <c r="I19" s="74"/>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379"/>
      <c r="AI19" s="24"/>
    </row>
    <row r="20" spans="1:35" s="26" customFormat="1" ht="37.5" customHeight="1" x14ac:dyDescent="0.25">
      <c r="A20" s="438"/>
      <c r="B20" s="441"/>
      <c r="C20" s="73"/>
      <c r="D20" s="74"/>
      <c r="E20" s="74"/>
      <c r="F20" s="74"/>
      <c r="G20" s="74"/>
      <c r="H20" s="74"/>
      <c r="I20" s="74"/>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380"/>
      <c r="AI20" s="24"/>
    </row>
    <row r="21" spans="1:35" s="22" customFormat="1" ht="30.75" customHeight="1" x14ac:dyDescent="0.25">
      <c r="A21" s="396"/>
      <c r="B21" s="401"/>
      <c r="C21" s="57"/>
      <c r="D21" s="58"/>
      <c r="E21" s="58"/>
      <c r="F21" s="58"/>
      <c r="G21" s="58"/>
      <c r="H21" s="58"/>
      <c r="I21" s="58"/>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365"/>
      <c r="AI21" s="20"/>
    </row>
    <row r="22" spans="1:35" s="22" customFormat="1" ht="54" customHeight="1" x14ac:dyDescent="0.25">
      <c r="A22" s="397"/>
      <c r="B22" s="402"/>
      <c r="C22" s="61"/>
      <c r="D22" s="62"/>
      <c r="E22" s="62"/>
      <c r="F22" s="62"/>
      <c r="G22" s="62"/>
      <c r="H22" s="62"/>
      <c r="I22" s="62"/>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366"/>
      <c r="AI22" s="20"/>
    </row>
    <row r="23" spans="1:35" s="22" customFormat="1" ht="46.5" customHeight="1" x14ac:dyDescent="0.25">
      <c r="A23" s="391"/>
      <c r="B23" s="402"/>
      <c r="C23" s="61"/>
      <c r="D23" s="62"/>
      <c r="E23" s="62"/>
      <c r="F23" s="62"/>
      <c r="G23" s="62"/>
      <c r="H23" s="62"/>
      <c r="I23" s="62"/>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367"/>
      <c r="AI23" s="20"/>
    </row>
    <row r="24" spans="1:35" s="22" customFormat="1" ht="42.75" customHeight="1" x14ac:dyDescent="0.25">
      <c r="A24" s="391"/>
      <c r="B24" s="401"/>
      <c r="C24" s="57"/>
      <c r="D24" s="58"/>
      <c r="E24" s="58"/>
      <c r="F24" s="58"/>
      <c r="G24" s="58"/>
      <c r="H24" s="58"/>
      <c r="I24" s="58"/>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365"/>
      <c r="AI24" s="20"/>
    </row>
    <row r="25" spans="1:35" s="22" customFormat="1" ht="58.5" customHeight="1" x14ac:dyDescent="0.25">
      <c r="A25" s="391"/>
      <c r="B25" s="402"/>
      <c r="C25" s="61"/>
      <c r="D25" s="62"/>
      <c r="E25" s="62"/>
      <c r="F25" s="62"/>
      <c r="G25" s="62"/>
      <c r="H25" s="62"/>
      <c r="I25" s="62"/>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366"/>
      <c r="AI25" s="20"/>
    </row>
    <row r="26" spans="1:35" s="22" customFormat="1" ht="46.5" customHeight="1" x14ac:dyDescent="0.25">
      <c r="A26" s="392"/>
      <c r="B26" s="402"/>
      <c r="C26" s="61"/>
      <c r="D26" s="62"/>
      <c r="E26" s="62"/>
      <c r="F26" s="62"/>
      <c r="G26" s="62"/>
      <c r="H26" s="62"/>
      <c r="I26" s="62"/>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367"/>
      <c r="AI26" s="20"/>
    </row>
    <row r="27" spans="1:35" s="22" customFormat="1" ht="38.25" customHeight="1" x14ac:dyDescent="0.25">
      <c r="A27" s="390"/>
      <c r="B27" s="401"/>
      <c r="C27" s="57"/>
      <c r="D27" s="58"/>
      <c r="E27" s="58"/>
      <c r="F27" s="58"/>
      <c r="G27" s="58"/>
      <c r="H27" s="58"/>
      <c r="I27" s="58"/>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365"/>
      <c r="AI27" s="20"/>
    </row>
    <row r="28" spans="1:35" s="22" customFormat="1" ht="58.5" customHeight="1" x14ac:dyDescent="0.25">
      <c r="A28" s="391"/>
      <c r="B28" s="402"/>
      <c r="C28" s="61"/>
      <c r="D28" s="62"/>
      <c r="E28" s="62"/>
      <c r="F28" s="62"/>
      <c r="G28" s="62"/>
      <c r="H28" s="62"/>
      <c r="I28" s="62"/>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366"/>
      <c r="AI28" s="20"/>
    </row>
    <row r="29" spans="1:35" s="22" customFormat="1" ht="48.75" customHeight="1" x14ac:dyDescent="0.25">
      <c r="A29" s="392"/>
      <c r="B29" s="402"/>
      <c r="C29" s="61"/>
      <c r="D29" s="62"/>
      <c r="E29" s="62"/>
      <c r="F29" s="62"/>
      <c r="G29" s="62"/>
      <c r="H29" s="62"/>
      <c r="I29" s="62"/>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367"/>
      <c r="AI29" s="20"/>
    </row>
    <row r="30" spans="1:35" s="22" customFormat="1" ht="25.5" customHeight="1" x14ac:dyDescent="0.25">
      <c r="A30" s="88"/>
      <c r="B30" s="387"/>
      <c r="C30" s="388"/>
      <c r="D30" s="388"/>
      <c r="E30" s="388"/>
      <c r="F30" s="388"/>
      <c r="G30" s="388"/>
      <c r="H30" s="388"/>
      <c r="I30" s="388"/>
      <c r="J30" s="388"/>
      <c r="K30" s="388"/>
      <c r="L30" s="388"/>
      <c r="M30" s="388"/>
      <c r="N30" s="388"/>
      <c r="O30" s="388"/>
      <c r="P30" s="388"/>
      <c r="Q30" s="388"/>
      <c r="R30" s="388"/>
      <c r="S30" s="388"/>
      <c r="T30" s="388"/>
      <c r="U30" s="388"/>
      <c r="V30" s="388"/>
      <c r="W30" s="388"/>
      <c r="X30" s="388"/>
      <c r="Y30" s="388"/>
      <c r="Z30" s="388"/>
      <c r="AA30" s="388"/>
      <c r="AB30" s="388"/>
      <c r="AC30" s="388"/>
      <c r="AD30" s="388"/>
      <c r="AE30" s="388"/>
      <c r="AF30" s="388"/>
      <c r="AG30" s="389"/>
      <c r="AH30" s="60"/>
      <c r="AI30" s="20"/>
    </row>
    <row r="31" spans="1:35" s="22" customFormat="1" ht="44.25" customHeight="1" x14ac:dyDescent="0.25">
      <c r="A31" s="461"/>
      <c r="B31" s="440"/>
      <c r="C31" s="81"/>
      <c r="D31" s="82"/>
      <c r="E31" s="82"/>
      <c r="F31" s="82"/>
      <c r="G31" s="82"/>
      <c r="H31" s="82"/>
      <c r="I31" s="82"/>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365"/>
      <c r="AI31" s="20"/>
    </row>
    <row r="32" spans="1:35" s="22" customFormat="1" ht="49.5" customHeight="1" x14ac:dyDescent="0.25">
      <c r="A32" s="462"/>
      <c r="B32" s="441"/>
      <c r="C32" s="61"/>
      <c r="D32" s="62"/>
      <c r="E32" s="62"/>
      <c r="F32" s="62"/>
      <c r="G32" s="62"/>
      <c r="H32" s="62"/>
      <c r="I32" s="62"/>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366"/>
      <c r="AI32" s="20"/>
    </row>
    <row r="33" spans="1:35" s="22" customFormat="1" ht="66.75" customHeight="1" x14ac:dyDescent="0.25">
      <c r="A33" s="463"/>
      <c r="B33" s="442"/>
      <c r="C33" s="61"/>
      <c r="D33" s="62"/>
      <c r="E33" s="62"/>
      <c r="F33" s="62"/>
      <c r="G33" s="62"/>
      <c r="H33" s="62"/>
      <c r="I33" s="62"/>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367"/>
      <c r="AI33" s="20"/>
    </row>
    <row r="34" spans="1:35" s="22" customFormat="1" ht="156.75" customHeight="1" x14ac:dyDescent="0.25">
      <c r="A34" s="396"/>
      <c r="B34" s="401"/>
      <c r="C34" s="57"/>
      <c r="D34" s="58"/>
      <c r="E34" s="58"/>
      <c r="F34" s="58"/>
      <c r="G34" s="58"/>
      <c r="H34" s="58"/>
      <c r="I34" s="58"/>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393"/>
      <c r="AI34" s="20"/>
    </row>
    <row r="35" spans="1:35" s="22" customFormat="1" ht="108" customHeight="1" x14ac:dyDescent="0.25">
      <c r="A35" s="391"/>
      <c r="B35" s="402"/>
      <c r="C35" s="61"/>
      <c r="D35" s="62"/>
      <c r="E35" s="62"/>
      <c r="F35" s="62"/>
      <c r="G35" s="62"/>
      <c r="H35" s="62"/>
      <c r="I35" s="62"/>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395"/>
      <c r="AI35" s="20"/>
    </row>
    <row r="36" spans="1:35" s="18" customFormat="1" ht="30.75" customHeight="1" x14ac:dyDescent="0.25">
      <c r="A36" s="390"/>
      <c r="B36" s="401"/>
      <c r="C36" s="57"/>
      <c r="D36" s="58"/>
      <c r="E36" s="58"/>
      <c r="F36" s="58"/>
      <c r="G36" s="58"/>
      <c r="H36" s="58"/>
      <c r="I36" s="58"/>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365"/>
      <c r="AI36" s="19"/>
    </row>
    <row r="37" spans="1:35" s="18" customFormat="1" ht="52.5" customHeight="1" x14ac:dyDescent="0.25">
      <c r="A37" s="391"/>
      <c r="B37" s="402"/>
      <c r="C37" s="61"/>
      <c r="D37" s="62"/>
      <c r="E37" s="62"/>
      <c r="F37" s="62"/>
      <c r="G37" s="62"/>
      <c r="H37" s="62"/>
      <c r="I37" s="62"/>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366"/>
      <c r="AI37" s="19"/>
    </row>
    <row r="38" spans="1:35" s="18" customFormat="1" ht="58.5" customHeight="1" x14ac:dyDescent="0.25">
      <c r="A38" s="392"/>
      <c r="B38" s="402"/>
      <c r="C38" s="61"/>
      <c r="D38" s="62"/>
      <c r="E38" s="62"/>
      <c r="F38" s="62"/>
      <c r="G38" s="62"/>
      <c r="H38" s="62"/>
      <c r="I38" s="62"/>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367"/>
      <c r="AI38" s="19"/>
    </row>
    <row r="39" spans="1:35" s="28" customFormat="1" ht="21" customHeight="1" x14ac:dyDescent="0.25">
      <c r="A39" s="89"/>
      <c r="B39" s="443"/>
      <c r="C39" s="444"/>
      <c r="D39" s="444"/>
      <c r="E39" s="444"/>
      <c r="F39" s="444"/>
      <c r="G39" s="444"/>
      <c r="H39" s="444"/>
      <c r="I39" s="444"/>
      <c r="J39" s="444"/>
      <c r="K39" s="444"/>
      <c r="L39" s="444"/>
      <c r="M39" s="444"/>
      <c r="N39" s="444"/>
      <c r="O39" s="444"/>
      <c r="P39" s="444"/>
      <c r="Q39" s="444"/>
      <c r="R39" s="444"/>
      <c r="S39" s="444"/>
      <c r="T39" s="444"/>
      <c r="U39" s="444"/>
      <c r="V39" s="444"/>
      <c r="W39" s="444"/>
      <c r="X39" s="444"/>
      <c r="Y39" s="444"/>
      <c r="Z39" s="444"/>
      <c r="AA39" s="444"/>
      <c r="AB39" s="444"/>
      <c r="AC39" s="444"/>
      <c r="AD39" s="444"/>
      <c r="AE39" s="444"/>
      <c r="AF39" s="444"/>
      <c r="AG39" s="445"/>
      <c r="AH39" s="43"/>
      <c r="AI39" s="27"/>
    </row>
    <row r="40" spans="1:35" s="30" customFormat="1" ht="27" customHeight="1" x14ac:dyDescent="0.25">
      <c r="A40" s="437"/>
      <c r="B40" s="440"/>
      <c r="C40" s="81"/>
      <c r="D40" s="82"/>
      <c r="E40" s="82"/>
      <c r="F40" s="82"/>
      <c r="G40" s="82"/>
      <c r="H40" s="82"/>
      <c r="I40" s="82"/>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384"/>
      <c r="AI40" s="29"/>
    </row>
    <row r="41" spans="1:35" s="31" customFormat="1" ht="72" customHeight="1" x14ac:dyDescent="0.25">
      <c r="A41" s="439"/>
      <c r="B41" s="442"/>
      <c r="C41" s="73"/>
      <c r="D41" s="74"/>
      <c r="E41" s="74"/>
      <c r="F41" s="74"/>
      <c r="G41" s="74"/>
      <c r="H41" s="74"/>
      <c r="I41" s="74"/>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386"/>
      <c r="AI41" s="29"/>
    </row>
    <row r="42" spans="1:35" s="10" customFormat="1" ht="18.75" customHeight="1" x14ac:dyDescent="0.25">
      <c r="A42" s="419"/>
      <c r="B42" s="401"/>
      <c r="C42" s="69"/>
      <c r="D42" s="70"/>
      <c r="E42" s="70"/>
      <c r="F42" s="70"/>
      <c r="G42" s="70"/>
      <c r="H42" s="70"/>
      <c r="I42" s="70"/>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384"/>
    </row>
    <row r="43" spans="1:35" s="10" customFormat="1" ht="15.75" x14ac:dyDescent="0.25">
      <c r="A43" s="420"/>
      <c r="B43" s="402"/>
      <c r="C43" s="73"/>
      <c r="D43" s="74"/>
      <c r="E43" s="74"/>
      <c r="F43" s="74"/>
      <c r="G43" s="74"/>
      <c r="H43" s="74"/>
      <c r="I43" s="74"/>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386"/>
    </row>
    <row r="44" spans="1:35" s="10" customFormat="1" ht="63" customHeight="1" x14ac:dyDescent="0.25">
      <c r="A44" s="419"/>
      <c r="B44" s="403"/>
      <c r="C44" s="69"/>
      <c r="D44" s="70"/>
      <c r="E44" s="70"/>
      <c r="F44" s="70"/>
      <c r="G44" s="70"/>
      <c r="H44" s="70"/>
      <c r="I44" s="70"/>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426"/>
    </row>
    <row r="45" spans="1:35" s="10" customFormat="1" ht="118.5" customHeight="1" x14ac:dyDescent="0.25">
      <c r="A45" s="420"/>
      <c r="B45" s="403"/>
      <c r="C45" s="73"/>
      <c r="D45" s="74"/>
      <c r="E45" s="74"/>
      <c r="F45" s="74"/>
      <c r="G45" s="74"/>
      <c r="H45" s="74"/>
      <c r="I45" s="74"/>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427"/>
    </row>
    <row r="46" spans="1:35" ht="15.75" x14ac:dyDescent="0.25">
      <c r="A46" s="437"/>
      <c r="B46" s="440"/>
      <c r="C46" s="81"/>
      <c r="D46" s="82"/>
      <c r="E46" s="82"/>
      <c r="F46" s="82"/>
      <c r="G46" s="82"/>
      <c r="H46" s="82"/>
      <c r="I46" s="82"/>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384"/>
    </row>
    <row r="47" spans="1:35" ht="96" customHeight="1" x14ac:dyDescent="0.25">
      <c r="A47" s="439"/>
      <c r="B47" s="442"/>
      <c r="C47" s="73"/>
      <c r="D47" s="74"/>
      <c r="E47" s="74"/>
      <c r="F47" s="74"/>
      <c r="G47" s="74"/>
      <c r="H47" s="74"/>
      <c r="I47" s="74"/>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386"/>
    </row>
    <row r="48" spans="1:35" ht="39" customHeight="1" x14ac:dyDescent="0.25">
      <c r="A48" s="419"/>
      <c r="B48" s="403"/>
      <c r="C48" s="69"/>
      <c r="D48" s="70"/>
      <c r="E48" s="70"/>
      <c r="F48" s="70"/>
      <c r="G48" s="70"/>
      <c r="H48" s="70"/>
      <c r="I48" s="70"/>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426"/>
    </row>
    <row r="49" spans="1:34" ht="84.75" customHeight="1" x14ac:dyDescent="0.25">
      <c r="A49" s="420"/>
      <c r="B49" s="403"/>
      <c r="C49" s="73"/>
      <c r="D49" s="74"/>
      <c r="E49" s="74"/>
      <c r="F49" s="74"/>
      <c r="G49" s="74"/>
      <c r="H49" s="74"/>
      <c r="I49" s="74"/>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427"/>
    </row>
  </sheetData>
  <customSheetViews>
    <customSheetView guid="{60A1F930-4BEC-460A-8E14-01E47F6DD055}" scale="80">
      <pane xSplit="6" ySplit="7" topLeftCell="G16" activePane="bottomRight" state="frozen"/>
      <selection pane="bottomRight" activeCell="M28" sqref="M28"/>
      <pageMargins left="0.7" right="0.7" top="0.75" bottom="0.75" header="0.3" footer="0.3"/>
      <pageSetup paperSize="9" orientation="portrait" r:id="rId1"/>
    </customSheetView>
    <customSheetView guid="{BBF6B43F-E0FC-43DF-B91C-674F6AB4B556}" scale="80">
      <pane xSplit="6" ySplit="7" topLeftCell="G16" activePane="bottomRight" state="frozen"/>
      <selection pane="bottomRight" activeCell="M28" sqref="M28"/>
      <pageMargins left="0.7" right="0.7" top="0.75" bottom="0.75" header="0.3" footer="0.3"/>
      <pageSetup paperSize="9" orientation="portrait" r:id="rId2"/>
    </customSheetView>
    <customSheetView guid="{30B635D9-57DB-47D5-8A0F-4B30DD769960}" scale="80">
      <pane xSplit="6" ySplit="7" topLeftCell="G16" activePane="bottomRight" state="frozen"/>
      <selection pane="bottomRight" activeCell="M28" sqref="M28"/>
      <pageMargins left="0.7" right="0.7" top="0.75" bottom="0.75" header="0.3" footer="0.3"/>
      <pageSetup paperSize="9" orientation="portrait" r:id="rId3"/>
    </customSheetView>
    <customSheetView guid="{DAEDC989-02E7-4319-8354-59410ACF3F1F}" scale="80">
      <pane xSplit="6" ySplit="7" topLeftCell="G16" activePane="bottomRight" state="frozen"/>
      <selection pane="bottomRight" activeCell="M28" sqref="M28"/>
      <pageMargins left="0.7" right="0.7" top="0.75" bottom="0.75" header="0.3" footer="0.3"/>
      <pageSetup paperSize="9" orientation="portrait" r:id="rId4"/>
    </customSheetView>
    <customSheetView guid="{21E1D423-7B38-4272-8354-09B4DB62C9EB}" scale="80">
      <pane xSplit="6" ySplit="7" topLeftCell="G16" activePane="bottomRight" state="frozen"/>
      <selection pane="bottomRight" activeCell="M28" sqref="M28"/>
      <pageMargins left="0.7" right="0.7" top="0.75" bottom="0.75" header="0.3" footer="0.3"/>
      <pageSetup paperSize="9" orientation="portrait" r:id="rId5"/>
    </customSheetView>
    <customSheetView guid="{EA46B61D-849C-4795-A4FF-F8F1740022EB}" scale="80">
      <pane xSplit="6" ySplit="7" topLeftCell="G16" activePane="bottomRight" state="frozen"/>
      <selection pane="bottomRight" activeCell="M28" sqref="M28"/>
      <pageMargins left="0.7" right="0.7" top="0.75" bottom="0.75" header="0.3" footer="0.3"/>
      <pageSetup paperSize="9" orientation="portrait" r:id="rId6"/>
    </customSheetView>
    <customSheetView guid="{A0E2FBF6-E560-4343-8BE6-217DC798135B}" scale="80">
      <pane xSplit="6" ySplit="7" topLeftCell="G16" activePane="bottomRight" state="frozen"/>
      <selection pane="bottomRight" activeCell="M28" sqref="M28"/>
      <pageMargins left="0.7" right="0.7" top="0.75" bottom="0.75" header="0.3" footer="0.3"/>
      <pageSetup paperSize="9" orientation="portrait" r:id="rId7"/>
    </customSheetView>
    <customSheetView guid="{20A05A62-CBE8-4538-BBC3-2AD9D3B8FAC0}" scale="80">
      <pane xSplit="6" ySplit="7" topLeftCell="L23" activePane="bottomRight" state="frozen"/>
      <selection pane="bottomRight" activeCell="AD29" sqref="AD29"/>
      <pageMargins left="0.7" right="0.7" top="0.75" bottom="0.75" header="0.3" footer="0.3"/>
      <pageSetup paperSize="9" orientation="portrait" r:id="rId8"/>
    </customSheetView>
    <customSheetView guid="{A4AF2100-C59D-4F60-9EAB-56D9103463F7}" scale="80">
      <pane xSplit="6" ySplit="7" topLeftCell="G16" activePane="bottomRight" state="frozen"/>
      <selection pane="bottomRight" activeCell="M28" sqref="M28"/>
      <pageMargins left="0.7" right="0.7" top="0.75" bottom="0.75" header="0.3" footer="0.3"/>
      <pageSetup paperSize="9" orientation="portrait" r:id="rId9"/>
    </customSheetView>
    <customSheetView guid="{AB9978E4-895D-4050-8F07-2484E22632D1}" scale="80">
      <pane xSplit="6" ySplit="7" topLeftCell="G16" activePane="bottomRight" state="frozen"/>
      <selection pane="bottomRight" activeCell="M28" sqref="M28"/>
      <pageMargins left="0.7" right="0.7" top="0.75" bottom="0.75" header="0.3" footer="0.3"/>
      <pageSetup paperSize="9" orientation="portrait" r:id="rId10"/>
    </customSheetView>
    <customSheetView guid="{519948E4-0B24-465F-9D9E-44BE50D1D647}" scale="80">
      <pane xSplit="6" ySplit="7" topLeftCell="G16" activePane="bottomRight" state="frozen"/>
      <selection pane="bottomRight" activeCell="M28" sqref="M28"/>
      <pageMargins left="0.7" right="0.7" top="0.75" bottom="0.75" header="0.3" footer="0.3"/>
      <pageSetup paperSize="9" orientation="portrait" r:id="rId11"/>
    </customSheetView>
    <customSheetView guid="{C7DC638A-7F60-46C9-A1FB-9ADEAE87F332}" scale="80">
      <pane xSplit="6" ySplit="7" topLeftCell="G16" activePane="bottomRight" state="frozen"/>
      <selection pane="bottomRight" activeCell="M28" sqref="M28"/>
      <pageMargins left="0.7" right="0.7" top="0.75" bottom="0.75" header="0.3" footer="0.3"/>
      <pageSetup paperSize="9" orientation="portrait" r:id="rId12"/>
    </customSheetView>
    <customSheetView guid="{2A5A11D4-90C6-4A3E-8165-7D7BD634B22F}" scale="80">
      <pane xSplit="6" ySplit="7" topLeftCell="L8" activePane="bottomRight" state="frozen"/>
      <selection pane="bottomRight" activeCell="AH48" sqref="AH48:AH49"/>
      <pageMargins left="0.7" right="0.7" top="0.75" bottom="0.75" header="0.3" footer="0.3"/>
      <pageSetup paperSize="9" orientation="portrait" r:id="rId13"/>
    </customSheetView>
    <customSheetView guid="{562453CE-35F5-40A3-AD14-6399D1197C99}" scale="80">
      <pane xSplit="6" ySplit="7" topLeftCell="G16" activePane="bottomRight" state="frozen"/>
      <selection pane="bottomRight" activeCell="M28" sqref="M28"/>
      <pageMargins left="0.7" right="0.7" top="0.75" bottom="0.75" header="0.3" footer="0.3"/>
      <pageSetup paperSize="9" orientation="portrait" r:id="rId14"/>
    </customSheetView>
    <customSheetView guid="{B6B60ED6-A6CC-4DA7-A8CA-5E6DB52D5A87}" scale="80">
      <pane xSplit="6" ySplit="7" topLeftCell="G16" activePane="bottomRight" state="frozen"/>
      <selection pane="bottomRight" activeCell="M28" sqref="M28"/>
      <pageMargins left="0.7" right="0.7" top="0.75" bottom="0.75" header="0.3" footer="0.3"/>
      <pageSetup paperSize="9" orientation="portrait" r:id="rId15"/>
    </customSheetView>
    <customSheetView guid="{5DF2C78B-5EE4-439D-8D72-8D3A913B65F9}" scale="80">
      <pane xSplit="6" ySplit="7" topLeftCell="G16" activePane="bottomRight" state="frozen"/>
      <selection pane="bottomRight" activeCell="M28" sqref="M28"/>
      <pageMargins left="0.7" right="0.7" top="0.75" bottom="0.75" header="0.3" footer="0.3"/>
      <pageSetup paperSize="9" orientation="portrait" r:id="rId16"/>
    </customSheetView>
    <customSheetView guid="{7C5A2A36-3D69-43D9-9018-A52C27EC78F9}" scale="80">
      <pane xSplit="6" ySplit="7" topLeftCell="G16" activePane="bottomRight" state="frozen"/>
      <selection pane="bottomRight" activeCell="M28" sqref="M28"/>
      <pageMargins left="0.7" right="0.7" top="0.75" bottom="0.75" header="0.3" footer="0.3"/>
      <pageSetup paperSize="9" orientation="portrait" r:id="rId17"/>
    </customSheetView>
    <customSheetView guid="{C282AA4E-1BB5-4296-9AC6-844C0F88E5FC}" scale="80">
      <pane xSplit="6" ySplit="7" topLeftCell="G16" activePane="bottomRight" state="frozen"/>
      <selection pane="bottomRight" activeCell="M28" sqref="M28"/>
      <pageMargins left="0.7" right="0.7" top="0.75" bottom="0.75" header="0.3" footer="0.3"/>
      <pageSetup paperSize="9" orientation="portrait" r:id="rId18"/>
    </customSheetView>
    <customSheetView guid="{996EC2F0-F6EC-4E63-A83E-34865157BD8D}" scale="80">
      <pane xSplit="6" ySplit="7" topLeftCell="G16" activePane="bottomRight" state="frozen"/>
      <selection pane="bottomRight" activeCell="M28" sqref="M28"/>
      <pageMargins left="0.7" right="0.7" top="0.75" bottom="0.75" header="0.3" footer="0.3"/>
      <pageSetup paperSize="9" orientation="portrait" r:id="rId19"/>
    </customSheetView>
    <customSheetView guid="{2940A182-D1A7-43C5-8D6E-965BED4371B0}" scale="80">
      <pane xSplit="6" ySplit="7" topLeftCell="G16" activePane="bottomRight" state="frozen"/>
      <selection pane="bottomRight" activeCell="M28" sqref="M28"/>
      <pageMargins left="0.7" right="0.7" top="0.75" bottom="0.75" header="0.3" footer="0.3"/>
      <pageSetup paperSize="9" orientation="portrait" r:id="rId20"/>
    </customSheetView>
    <customSheetView guid="{AFADB96A-0516-43C1-9F1B-0604F3CAC04A}" scale="70">
      <pane xSplit="6" ySplit="7" topLeftCell="G8" activePane="bottomRight" state="frozen"/>
      <selection pane="bottomRight" activeCell="E50" sqref="E50"/>
      <pageMargins left="0.7" right="0.7" top="0.75" bottom="0.75" header="0.3" footer="0.3"/>
      <pageSetup paperSize="9" orientation="portrait" r:id="rId21"/>
    </customSheetView>
    <customSheetView guid="{133BB3F8-8DD4-4AEF-8CD6-A5FB14681329}" scale="80" state="hidden">
      <pane xSplit="6" ySplit="7" topLeftCell="G20" activePane="bottomRight" state="frozen"/>
      <selection pane="bottomRight" sqref="A1:XFD106"/>
      <pageMargins left="0.7" right="0.7" top="0.75" bottom="0.75" header="0.3" footer="0.3"/>
      <pageSetup paperSize="9" orientation="portrait" r:id="rId22"/>
    </customSheetView>
  </customSheetViews>
  <mergeCells count="69">
    <mergeCell ref="AH42:AH43"/>
    <mergeCell ref="AH44:AH45"/>
    <mergeCell ref="AH46:AH47"/>
    <mergeCell ref="AH48:AH49"/>
    <mergeCell ref="AH27:AH29"/>
    <mergeCell ref="AH31:AH33"/>
    <mergeCell ref="AH34:AH35"/>
    <mergeCell ref="AH36:AH38"/>
    <mergeCell ref="AH40:AH41"/>
    <mergeCell ref="AH8:AH11"/>
    <mergeCell ref="AH13:AH16"/>
    <mergeCell ref="AH18:AH20"/>
    <mergeCell ref="AH21:AH23"/>
    <mergeCell ref="AH24:AH26"/>
    <mergeCell ref="T4:U5"/>
    <mergeCell ref="C2:S2"/>
    <mergeCell ref="C3:S3"/>
    <mergeCell ref="A4:A6"/>
    <mergeCell ref="B4:B6"/>
    <mergeCell ref="C4:C6"/>
    <mergeCell ref="D4:D5"/>
    <mergeCell ref="E4:E5"/>
    <mergeCell ref="F4:F5"/>
    <mergeCell ref="G4:G5"/>
    <mergeCell ref="H4:I5"/>
    <mergeCell ref="J4:K5"/>
    <mergeCell ref="L4:M5"/>
    <mergeCell ref="N4:O5"/>
    <mergeCell ref="P4:Q5"/>
    <mergeCell ref="R4:S5"/>
    <mergeCell ref="B24:B26"/>
    <mergeCell ref="B36:B38"/>
    <mergeCell ref="A31:A33"/>
    <mergeCell ref="B31:B33"/>
    <mergeCell ref="AH4:AH6"/>
    <mergeCell ref="A8:A11"/>
    <mergeCell ref="B8:B11"/>
    <mergeCell ref="B12:AG12"/>
    <mergeCell ref="A13:A16"/>
    <mergeCell ref="B13:B16"/>
    <mergeCell ref="V4:W5"/>
    <mergeCell ref="X4:Y5"/>
    <mergeCell ref="Z4:AA5"/>
    <mergeCell ref="AB4:AC5"/>
    <mergeCell ref="AD4:AE5"/>
    <mergeCell ref="AF4:AG5"/>
    <mergeCell ref="A46:A47"/>
    <mergeCell ref="B46:B47"/>
    <mergeCell ref="A48:A49"/>
    <mergeCell ref="B48:B49"/>
    <mergeCell ref="B39:AG39"/>
    <mergeCell ref="A40:A41"/>
    <mergeCell ref="B40:B41"/>
    <mergeCell ref="B17:AG17"/>
    <mergeCell ref="B30:AG30"/>
    <mergeCell ref="A42:A43"/>
    <mergeCell ref="B42:B43"/>
    <mergeCell ref="A44:A45"/>
    <mergeCell ref="B44:B45"/>
    <mergeCell ref="A24:A26"/>
    <mergeCell ref="B27:B29"/>
    <mergeCell ref="A27:A29"/>
    <mergeCell ref="A34:A35"/>
    <mergeCell ref="B34:B35"/>
    <mergeCell ref="A36:A38"/>
    <mergeCell ref="A18:A20"/>
    <mergeCell ref="B18:B20"/>
    <mergeCell ref="A21:A23"/>
    <mergeCell ref="B21:B23"/>
  </mergeCells>
  <pageMargins left="0.7" right="0.7" top="0.75" bottom="0.75" header="0.3" footer="0.3"/>
  <pageSetup paperSize="9" orientation="portrait" r:id="rId2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30"/>
  <sheetViews>
    <sheetView zoomScale="80" zoomScaleNormal="60" workbookViewId="0">
      <pane xSplit="6" ySplit="7" topLeftCell="G23" activePane="bottomRight" state="frozen"/>
      <selection pane="topRight" activeCell="G1" sqref="G1"/>
      <selection pane="bottomLeft" activeCell="A8" sqref="A8"/>
      <selection pane="bottomRight" activeCell="B12" sqref="A2:AH30"/>
    </sheetView>
  </sheetViews>
  <sheetFormatPr defaultColWidth="9.140625" defaultRowHeight="15" x14ac:dyDescent="0.25"/>
  <cols>
    <col min="1" max="1" width="6.5703125" style="8" customWidth="1"/>
    <col min="2" max="2" width="46.28515625" style="8" customWidth="1"/>
    <col min="3" max="3" width="18.5703125" style="9" customWidth="1"/>
    <col min="4" max="4" width="18" style="8" customWidth="1"/>
    <col min="5" max="5" width="14.7109375" style="8" customWidth="1"/>
    <col min="6" max="6" width="15" style="8" customWidth="1"/>
    <col min="7" max="7" width="13.85546875" style="8" customWidth="1"/>
    <col min="8" max="8" width="12.140625" style="8" customWidth="1"/>
    <col min="9" max="9" width="10.85546875" style="8" customWidth="1"/>
    <col min="10" max="10" width="16.5703125" style="8" customWidth="1"/>
    <col min="11" max="11" width="13.5703125" style="8" customWidth="1"/>
    <col min="12" max="12" width="13.85546875" style="8" customWidth="1"/>
    <col min="13" max="13" width="13" style="8" customWidth="1"/>
    <col min="14" max="14" width="13.42578125" style="8" customWidth="1"/>
    <col min="15" max="15" width="11.5703125" style="8" customWidth="1"/>
    <col min="16" max="16" width="15.7109375" style="8" customWidth="1"/>
    <col min="17" max="17" width="11.5703125" style="8" customWidth="1"/>
    <col min="18" max="18" width="13" style="8" customWidth="1"/>
    <col min="19" max="19" width="11.5703125" style="8" customWidth="1"/>
    <col min="20" max="20" width="13" style="8" customWidth="1"/>
    <col min="21" max="21" width="11.5703125" style="8" customWidth="1"/>
    <col min="22" max="22" width="14.28515625" style="8" customWidth="1"/>
    <col min="23" max="23" width="11.5703125" style="8" customWidth="1"/>
    <col min="24" max="24" width="13.5703125" style="8" customWidth="1"/>
    <col min="25" max="25" width="11.5703125" style="8" customWidth="1"/>
    <col min="26" max="26" width="16.140625" style="8" customWidth="1"/>
    <col min="27" max="27" width="11.5703125" style="8" customWidth="1"/>
    <col min="28" max="28" width="14.85546875" style="8" customWidth="1"/>
    <col min="29" max="29" width="13.140625" style="8" customWidth="1"/>
    <col min="30" max="31" width="13.42578125" style="8" customWidth="1"/>
    <col min="32" max="32" width="14" style="8" customWidth="1"/>
    <col min="33" max="33" width="13.5703125" style="8" customWidth="1"/>
    <col min="34" max="34" width="38.5703125" style="8" customWidth="1"/>
    <col min="35" max="35" width="16" style="8" customWidth="1"/>
    <col min="36" max="16384" width="9.140625" style="8"/>
  </cols>
  <sheetData>
    <row r="1" spans="1:35" s="10" customFormat="1" ht="23.25" customHeight="1" x14ac:dyDescent="0.25">
      <c r="C1" s="12"/>
      <c r="D1" s="13"/>
      <c r="E1" s="13"/>
      <c r="F1" s="13"/>
      <c r="G1" s="13"/>
      <c r="H1" s="13"/>
      <c r="I1" s="13"/>
      <c r="J1" s="4"/>
      <c r="K1" s="4"/>
      <c r="L1" s="4"/>
      <c r="M1" s="4"/>
      <c r="N1" s="4"/>
      <c r="O1" s="4"/>
      <c r="P1" s="4"/>
      <c r="Q1" s="4"/>
      <c r="R1" s="4"/>
      <c r="S1" s="4"/>
      <c r="T1" s="4"/>
      <c r="U1" s="4"/>
      <c r="V1" s="14"/>
      <c r="W1" s="14"/>
      <c r="X1" s="14"/>
      <c r="Y1" s="14"/>
      <c r="Z1" s="14"/>
      <c r="AA1" s="14"/>
      <c r="AB1" s="14"/>
      <c r="AC1" s="14"/>
      <c r="AD1" s="15"/>
      <c r="AE1" s="15"/>
      <c r="AF1" s="15"/>
      <c r="AG1" s="4"/>
      <c r="AH1" s="16"/>
    </row>
    <row r="2" spans="1:35" s="10" customFormat="1" ht="15.75" x14ac:dyDescent="0.25">
      <c r="A2" s="55"/>
      <c r="B2" s="55"/>
      <c r="C2" s="363"/>
      <c r="D2" s="363"/>
      <c r="E2" s="363"/>
      <c r="F2" s="363"/>
      <c r="G2" s="363"/>
      <c r="H2" s="363"/>
      <c r="I2" s="363"/>
      <c r="J2" s="363"/>
      <c r="K2" s="363"/>
      <c r="L2" s="363"/>
      <c r="M2" s="363"/>
      <c r="N2" s="363"/>
      <c r="O2" s="363"/>
      <c r="P2" s="363"/>
      <c r="Q2" s="363"/>
      <c r="R2" s="363"/>
      <c r="S2" s="363"/>
      <c r="T2" s="35"/>
      <c r="U2" s="35"/>
      <c r="V2" s="35"/>
      <c r="W2" s="35"/>
      <c r="X2" s="35"/>
      <c r="Y2" s="35"/>
      <c r="Z2" s="35"/>
      <c r="AA2" s="35"/>
      <c r="AB2" s="35"/>
      <c r="AC2" s="35"/>
      <c r="AD2" s="35"/>
      <c r="AE2" s="35"/>
      <c r="AF2" s="35"/>
      <c r="AG2" s="35"/>
      <c r="AH2" s="35"/>
    </row>
    <row r="3" spans="1:35" s="10" customFormat="1" ht="36.75" customHeight="1" x14ac:dyDescent="0.25">
      <c r="A3" s="55"/>
      <c r="B3" s="55"/>
      <c r="C3" s="364"/>
      <c r="D3" s="364"/>
      <c r="E3" s="364"/>
      <c r="F3" s="364"/>
      <c r="G3" s="364"/>
      <c r="H3" s="364"/>
      <c r="I3" s="364"/>
      <c r="J3" s="364"/>
      <c r="K3" s="364"/>
      <c r="L3" s="364"/>
      <c r="M3" s="364"/>
      <c r="N3" s="364"/>
      <c r="O3" s="364"/>
      <c r="P3" s="364"/>
      <c r="Q3" s="364"/>
      <c r="R3" s="364"/>
      <c r="S3" s="364"/>
      <c r="T3" s="36"/>
      <c r="U3" s="36"/>
      <c r="V3" s="36"/>
      <c r="W3" s="36"/>
      <c r="X3" s="36"/>
      <c r="Y3" s="36"/>
      <c r="Z3" s="36"/>
      <c r="AA3" s="36"/>
      <c r="AB3" s="36"/>
      <c r="AC3" s="36"/>
      <c r="AD3" s="37"/>
      <c r="AE3" s="37"/>
      <c r="AF3" s="37"/>
      <c r="AG3" s="37"/>
      <c r="AH3" s="37"/>
    </row>
    <row r="4" spans="1:35" s="10" customFormat="1" ht="15" customHeight="1" x14ac:dyDescent="0.25">
      <c r="A4" s="365"/>
      <c r="B4" s="368"/>
      <c r="C4" s="368"/>
      <c r="D4" s="376"/>
      <c r="E4" s="376"/>
      <c r="F4" s="376"/>
      <c r="G4" s="376"/>
      <c r="H4" s="359"/>
      <c r="I4" s="360"/>
      <c r="J4" s="359"/>
      <c r="K4" s="360"/>
      <c r="L4" s="359"/>
      <c r="M4" s="360"/>
      <c r="N4" s="359"/>
      <c r="O4" s="360"/>
      <c r="P4" s="359"/>
      <c r="Q4" s="360"/>
      <c r="R4" s="359"/>
      <c r="S4" s="360"/>
      <c r="T4" s="359"/>
      <c r="U4" s="360"/>
      <c r="V4" s="359"/>
      <c r="W4" s="360"/>
      <c r="X4" s="359"/>
      <c r="Y4" s="360"/>
      <c r="Z4" s="359"/>
      <c r="AA4" s="360"/>
      <c r="AB4" s="359"/>
      <c r="AC4" s="360"/>
      <c r="AD4" s="359"/>
      <c r="AE4" s="360"/>
      <c r="AF4" s="359"/>
      <c r="AG4" s="360"/>
      <c r="AH4" s="378"/>
    </row>
    <row r="5" spans="1:35" s="10" customFormat="1" ht="39" customHeight="1" x14ac:dyDescent="0.25">
      <c r="A5" s="366"/>
      <c r="B5" s="369"/>
      <c r="C5" s="369"/>
      <c r="D5" s="377"/>
      <c r="E5" s="377"/>
      <c r="F5" s="377"/>
      <c r="G5" s="377"/>
      <c r="H5" s="361"/>
      <c r="I5" s="362"/>
      <c r="J5" s="361"/>
      <c r="K5" s="362"/>
      <c r="L5" s="361"/>
      <c r="M5" s="362"/>
      <c r="N5" s="361"/>
      <c r="O5" s="362"/>
      <c r="P5" s="361"/>
      <c r="Q5" s="362"/>
      <c r="R5" s="361"/>
      <c r="S5" s="362"/>
      <c r="T5" s="361"/>
      <c r="U5" s="362"/>
      <c r="V5" s="361"/>
      <c r="W5" s="362"/>
      <c r="X5" s="361"/>
      <c r="Y5" s="362"/>
      <c r="Z5" s="361"/>
      <c r="AA5" s="362"/>
      <c r="AB5" s="361"/>
      <c r="AC5" s="362"/>
      <c r="AD5" s="361"/>
      <c r="AE5" s="362"/>
      <c r="AF5" s="361"/>
      <c r="AG5" s="362"/>
      <c r="AH5" s="379"/>
    </row>
    <row r="6" spans="1:35" s="10" customFormat="1" ht="64.5" customHeight="1" x14ac:dyDescent="0.25">
      <c r="A6" s="367"/>
      <c r="B6" s="370"/>
      <c r="C6" s="370"/>
      <c r="D6" s="38"/>
      <c r="E6" s="39"/>
      <c r="F6" s="39"/>
      <c r="G6" s="39"/>
      <c r="H6" s="11"/>
      <c r="I6" s="11"/>
      <c r="J6" s="11"/>
      <c r="K6" s="11"/>
      <c r="L6" s="11"/>
      <c r="M6" s="11"/>
      <c r="N6" s="11"/>
      <c r="O6" s="11"/>
      <c r="P6" s="11"/>
      <c r="Q6" s="11"/>
      <c r="R6" s="11"/>
      <c r="S6" s="11"/>
      <c r="T6" s="11"/>
      <c r="U6" s="11"/>
      <c r="V6" s="11"/>
      <c r="W6" s="11"/>
      <c r="X6" s="11"/>
      <c r="Y6" s="11"/>
      <c r="Z6" s="11"/>
      <c r="AA6" s="11"/>
      <c r="AB6" s="11"/>
      <c r="AC6" s="11"/>
      <c r="AD6" s="11"/>
      <c r="AE6" s="11"/>
      <c r="AF6" s="11"/>
      <c r="AG6" s="11"/>
      <c r="AH6" s="380"/>
    </row>
    <row r="7" spans="1:35" s="32" customFormat="1" ht="15.75" x14ac:dyDescent="0.25">
      <c r="A7" s="40"/>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row>
    <row r="8" spans="1:35" s="25" customFormat="1" ht="31.5" customHeight="1" x14ac:dyDescent="0.25">
      <c r="A8" s="381"/>
      <c r="B8" s="384"/>
      <c r="C8" s="69"/>
      <c r="D8" s="70"/>
      <c r="E8" s="70"/>
      <c r="F8" s="70"/>
      <c r="G8" s="70"/>
      <c r="H8" s="70"/>
      <c r="I8" s="70"/>
      <c r="J8" s="71"/>
      <c r="K8" s="71"/>
      <c r="L8" s="71"/>
      <c r="M8" s="71"/>
      <c r="N8" s="71"/>
      <c r="O8" s="71"/>
      <c r="P8" s="71"/>
      <c r="Q8" s="71"/>
      <c r="R8" s="71"/>
      <c r="S8" s="71"/>
      <c r="T8" s="71"/>
      <c r="U8" s="71"/>
      <c r="V8" s="71"/>
      <c r="W8" s="71"/>
      <c r="X8" s="71"/>
      <c r="Y8" s="71"/>
      <c r="Z8" s="71"/>
      <c r="AA8" s="71"/>
      <c r="AB8" s="71"/>
      <c r="AC8" s="71"/>
      <c r="AD8" s="71"/>
      <c r="AE8" s="71"/>
      <c r="AF8" s="71"/>
      <c r="AG8" s="71"/>
      <c r="AH8" s="72"/>
    </row>
    <row r="9" spans="1:35" s="26" customFormat="1" ht="48.75" customHeight="1" x14ac:dyDescent="0.25">
      <c r="A9" s="382"/>
      <c r="B9" s="385"/>
      <c r="C9" s="73"/>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5"/>
    </row>
    <row r="10" spans="1:35" s="26" customFormat="1" ht="57.75" customHeight="1" x14ac:dyDescent="0.25">
      <c r="A10" s="382"/>
      <c r="B10" s="385"/>
      <c r="C10" s="73"/>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5"/>
    </row>
    <row r="11" spans="1:35" s="26" customFormat="1" ht="41.25" customHeight="1" x14ac:dyDescent="0.25">
      <c r="A11" s="383"/>
      <c r="B11" s="386"/>
      <c r="C11" s="73"/>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5"/>
    </row>
    <row r="12" spans="1:35" s="18" customFormat="1" ht="18.75" customHeight="1" x14ac:dyDescent="0.25">
      <c r="A12" s="68"/>
      <c r="B12" s="387"/>
      <c r="C12" s="388"/>
      <c r="D12" s="388"/>
      <c r="E12" s="388"/>
      <c r="F12" s="388"/>
      <c r="G12" s="388"/>
      <c r="H12" s="388"/>
      <c r="I12" s="388"/>
      <c r="J12" s="388"/>
      <c r="K12" s="388"/>
      <c r="L12" s="388"/>
      <c r="M12" s="388"/>
      <c r="N12" s="388"/>
      <c r="O12" s="388"/>
      <c r="P12" s="388"/>
      <c r="Q12" s="388"/>
      <c r="R12" s="388"/>
      <c r="S12" s="388"/>
      <c r="T12" s="388"/>
      <c r="U12" s="388"/>
      <c r="V12" s="388"/>
      <c r="W12" s="388"/>
      <c r="X12" s="388"/>
      <c r="Y12" s="388"/>
      <c r="Z12" s="388"/>
      <c r="AA12" s="388"/>
      <c r="AB12" s="388"/>
      <c r="AC12" s="388"/>
      <c r="AD12" s="388"/>
      <c r="AE12" s="388"/>
      <c r="AF12" s="388"/>
      <c r="AG12" s="389"/>
      <c r="AH12" s="46"/>
    </row>
    <row r="13" spans="1:35" s="21" customFormat="1" ht="31.5" customHeight="1" x14ac:dyDescent="0.25">
      <c r="A13" s="390"/>
      <c r="B13" s="470"/>
      <c r="C13" s="57"/>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60"/>
      <c r="AI13" s="23"/>
    </row>
    <row r="14" spans="1:35" s="21" customFormat="1" ht="42.75" hidden="1" customHeight="1" x14ac:dyDescent="0.25">
      <c r="A14" s="391"/>
      <c r="B14" s="471"/>
      <c r="C14" s="61"/>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0"/>
      <c r="AI14" s="23"/>
    </row>
    <row r="15" spans="1:35" s="21" customFormat="1" ht="57" customHeight="1" x14ac:dyDescent="0.25">
      <c r="A15" s="391"/>
      <c r="B15" s="471"/>
      <c r="C15" s="61"/>
      <c r="D15" s="62"/>
      <c r="E15" s="62"/>
      <c r="F15" s="62"/>
      <c r="G15" s="62"/>
      <c r="H15" s="62"/>
      <c r="I15" s="62"/>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0"/>
      <c r="AI15" s="23"/>
    </row>
    <row r="16" spans="1:35" s="22" customFormat="1" ht="64.5" customHeight="1" x14ac:dyDescent="0.25">
      <c r="A16" s="392"/>
      <c r="B16" s="472"/>
      <c r="C16" s="61"/>
      <c r="D16" s="62"/>
      <c r="E16" s="62"/>
      <c r="F16" s="62"/>
      <c r="G16" s="62"/>
      <c r="H16" s="62"/>
      <c r="I16" s="62"/>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4"/>
      <c r="AI16" s="328"/>
    </row>
    <row r="17" spans="1:35" s="22" customFormat="1" ht="28.5" customHeight="1" x14ac:dyDescent="0.25">
      <c r="A17" s="390"/>
      <c r="B17" s="470"/>
      <c r="C17" s="57"/>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72"/>
      <c r="AI17" s="328"/>
    </row>
    <row r="18" spans="1:35" s="26" customFormat="1" ht="55.5" customHeight="1" x14ac:dyDescent="0.25">
      <c r="A18" s="391"/>
      <c r="B18" s="471"/>
      <c r="C18" s="61"/>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72"/>
      <c r="AI18" s="329"/>
    </row>
    <row r="19" spans="1:35" s="26" customFormat="1" ht="37.5" customHeight="1" x14ac:dyDescent="0.25">
      <c r="A19" s="391"/>
      <c r="B19" s="471"/>
      <c r="C19" s="61"/>
      <c r="D19" s="62"/>
      <c r="E19" s="62"/>
      <c r="F19" s="62"/>
      <c r="G19" s="62"/>
      <c r="H19" s="62"/>
      <c r="I19" s="62"/>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72"/>
      <c r="AI19" s="329"/>
    </row>
    <row r="20" spans="1:35" s="26" customFormat="1" ht="37.5" customHeight="1" x14ac:dyDescent="0.25">
      <c r="A20" s="392"/>
      <c r="B20" s="472"/>
      <c r="C20" s="61"/>
      <c r="D20" s="62"/>
      <c r="E20" s="62"/>
      <c r="F20" s="62"/>
      <c r="G20" s="62"/>
      <c r="H20" s="62"/>
      <c r="I20" s="62"/>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72"/>
      <c r="AI20" s="329"/>
    </row>
    <row r="21" spans="1:35" s="26" customFormat="1" ht="87.75" customHeight="1" x14ac:dyDescent="0.25">
      <c r="A21" s="419"/>
      <c r="B21" s="470"/>
      <c r="C21" s="69"/>
      <c r="D21" s="70"/>
      <c r="E21" s="70"/>
      <c r="F21" s="70"/>
      <c r="G21" s="70"/>
      <c r="H21" s="70"/>
      <c r="I21" s="70"/>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2"/>
      <c r="AI21" s="329"/>
    </row>
    <row r="22" spans="1:35" s="26" customFormat="1" ht="107.25" customHeight="1" x14ac:dyDescent="0.25">
      <c r="A22" s="420"/>
      <c r="B22" s="472"/>
      <c r="C22" s="73"/>
      <c r="D22" s="74"/>
      <c r="E22" s="74"/>
      <c r="F22" s="74"/>
      <c r="G22" s="74"/>
      <c r="H22" s="74"/>
      <c r="I22" s="74"/>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72"/>
      <c r="AI22" s="329"/>
    </row>
    <row r="23" spans="1:35" s="26" customFormat="1" ht="20.25" customHeight="1" x14ac:dyDescent="0.25">
      <c r="A23" s="90"/>
      <c r="B23" s="473"/>
      <c r="C23" s="474"/>
      <c r="D23" s="474"/>
      <c r="E23" s="474"/>
      <c r="F23" s="474"/>
      <c r="G23" s="474"/>
      <c r="H23" s="474"/>
      <c r="I23" s="474"/>
      <c r="J23" s="474"/>
      <c r="K23" s="474"/>
      <c r="L23" s="388"/>
      <c r="M23" s="388"/>
      <c r="N23" s="388"/>
      <c r="O23" s="388"/>
      <c r="P23" s="388"/>
      <c r="Q23" s="388"/>
      <c r="R23" s="388"/>
      <c r="S23" s="388"/>
      <c r="T23" s="388"/>
      <c r="U23" s="388"/>
      <c r="V23" s="388"/>
      <c r="W23" s="388"/>
      <c r="X23" s="388"/>
      <c r="Y23" s="388"/>
      <c r="Z23" s="388"/>
      <c r="AA23" s="388"/>
      <c r="AB23" s="388"/>
      <c r="AC23" s="388"/>
      <c r="AD23" s="388"/>
      <c r="AE23" s="388"/>
      <c r="AF23" s="388"/>
      <c r="AG23" s="389"/>
      <c r="AH23" s="72"/>
      <c r="AI23" s="329"/>
    </row>
    <row r="24" spans="1:35" s="26" customFormat="1" ht="70.5" customHeight="1" x14ac:dyDescent="0.25">
      <c r="A24" s="419"/>
      <c r="B24" s="470"/>
      <c r="C24" s="69"/>
      <c r="D24" s="70"/>
      <c r="E24" s="70"/>
      <c r="F24" s="70"/>
      <c r="G24" s="70"/>
      <c r="H24" s="70"/>
      <c r="I24" s="70"/>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2"/>
      <c r="AI24" s="24"/>
    </row>
    <row r="25" spans="1:35" s="26" customFormat="1" ht="165.75" customHeight="1" x14ac:dyDescent="0.25">
      <c r="A25" s="420"/>
      <c r="B25" s="472"/>
      <c r="C25" s="73"/>
      <c r="D25" s="74"/>
      <c r="E25" s="74"/>
      <c r="F25" s="74"/>
      <c r="G25" s="74"/>
      <c r="H25" s="74"/>
      <c r="I25" s="74"/>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72"/>
      <c r="AI25" s="24"/>
    </row>
    <row r="26" spans="1:35" ht="15.75" x14ac:dyDescent="0.25">
      <c r="A26" s="91"/>
      <c r="B26" s="387"/>
      <c r="C26" s="388"/>
      <c r="D26" s="388"/>
      <c r="E26" s="388"/>
      <c r="F26" s="388"/>
      <c r="G26" s="388"/>
      <c r="H26" s="388"/>
      <c r="I26" s="388"/>
      <c r="J26" s="388"/>
      <c r="K26" s="388"/>
      <c r="L26" s="388"/>
      <c r="M26" s="388"/>
      <c r="N26" s="388"/>
      <c r="O26" s="388"/>
      <c r="P26" s="388"/>
      <c r="Q26" s="388"/>
      <c r="R26" s="388"/>
      <c r="S26" s="388"/>
      <c r="T26" s="388"/>
      <c r="U26" s="388"/>
      <c r="V26" s="388"/>
      <c r="W26" s="388"/>
      <c r="X26" s="388"/>
      <c r="Y26" s="388"/>
      <c r="Z26" s="388"/>
      <c r="AA26" s="388"/>
      <c r="AB26" s="388"/>
      <c r="AC26" s="388"/>
      <c r="AD26" s="388"/>
      <c r="AE26" s="388"/>
      <c r="AF26" s="388"/>
      <c r="AG26" s="389"/>
      <c r="AH26" s="92"/>
    </row>
    <row r="27" spans="1:35" s="21" customFormat="1" ht="31.5" customHeight="1" x14ac:dyDescent="0.25">
      <c r="A27" s="390"/>
      <c r="B27" s="378"/>
      <c r="C27" s="57"/>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60"/>
      <c r="AI27" s="23"/>
    </row>
    <row r="28" spans="1:35" s="21" customFormat="1" ht="42.75" hidden="1" customHeight="1" x14ac:dyDescent="0.25">
      <c r="A28" s="391"/>
      <c r="B28" s="379"/>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0"/>
      <c r="AI28" s="23"/>
    </row>
    <row r="29" spans="1:35" s="21" customFormat="1" ht="57" customHeight="1" x14ac:dyDescent="0.25">
      <c r="A29" s="391"/>
      <c r="B29" s="379"/>
      <c r="C29" s="61"/>
      <c r="D29" s="62"/>
      <c r="E29" s="62"/>
      <c r="F29" s="62"/>
      <c r="G29" s="62"/>
      <c r="H29" s="62"/>
      <c r="I29" s="62"/>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0"/>
      <c r="AI29" s="23"/>
    </row>
    <row r="30" spans="1:35" s="22" customFormat="1" ht="108" customHeight="1" x14ac:dyDescent="0.25">
      <c r="A30" s="392"/>
      <c r="B30" s="380"/>
      <c r="C30" s="61"/>
      <c r="D30" s="62"/>
      <c r="E30" s="62"/>
      <c r="F30" s="62"/>
      <c r="G30" s="62"/>
      <c r="H30" s="62"/>
      <c r="I30" s="62"/>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4"/>
      <c r="AI30" s="20"/>
    </row>
  </sheetData>
  <customSheetViews>
    <customSheetView guid="{60A1F930-4BEC-460A-8E14-01E47F6DD055}" scale="80" hiddenRows="1">
      <pane xSplit="6" ySplit="7" topLeftCell="G21" activePane="bottomRight" state="frozen"/>
      <selection pane="bottomRight" activeCell="J29" sqref="J29"/>
      <pageMargins left="0.7" right="0.7" top="0.75" bottom="0.75" header="0.3" footer="0.3"/>
      <pageSetup paperSize="9" orientation="portrait" r:id="rId1"/>
    </customSheetView>
    <customSheetView guid="{BBF6B43F-E0FC-43DF-B91C-674F6AB4B556}" scale="80" hiddenRows="1">
      <pane xSplit="6" ySplit="7" topLeftCell="G21" activePane="bottomRight" state="frozen"/>
      <selection pane="bottomRight" activeCell="J29" sqref="J29"/>
      <pageMargins left="0.7" right="0.7" top="0.75" bottom="0.75" header="0.3" footer="0.3"/>
      <pageSetup paperSize="9" orientation="portrait" r:id="rId2"/>
    </customSheetView>
    <customSheetView guid="{30B635D9-57DB-47D5-8A0F-4B30DD769960}" scale="80" hiddenRows="1">
      <pane xSplit="6" ySplit="7" topLeftCell="V8" activePane="bottomRight" state="frozen"/>
      <selection pane="bottomRight" activeCell="D16" sqref="D16"/>
      <pageMargins left="0.7" right="0.7" top="0.75" bottom="0.75" header="0.3" footer="0.3"/>
      <pageSetup paperSize="9" orientation="portrait" r:id="rId3"/>
    </customSheetView>
    <customSheetView guid="{DAEDC989-02E7-4319-8354-59410ACF3F1F}" scale="60" hiddenRows="1">
      <pane xSplit="6" ySplit="7" topLeftCell="M15" activePane="bottomRight" state="frozen"/>
      <selection pane="bottomRight" activeCell="B21" sqref="B21:B22"/>
      <pageMargins left="0.7" right="0.7" top="0.75" bottom="0.75" header="0.3" footer="0.3"/>
      <pageSetup paperSize="9" orientation="portrait" r:id="rId4"/>
    </customSheetView>
    <customSheetView guid="{21E1D423-7B38-4272-8354-09B4DB62C9EB}" scale="80" hiddenRows="1">
      <pane xSplit="6" ySplit="7" topLeftCell="G21" activePane="bottomRight" state="frozen"/>
      <selection pane="bottomRight" activeCell="J29" sqref="J29"/>
      <pageMargins left="0.7" right="0.7" top="0.75" bottom="0.75" header="0.3" footer="0.3"/>
      <pageSetup paperSize="9" orientation="portrait" r:id="rId5"/>
    </customSheetView>
    <customSheetView guid="{EA46B61D-849C-4795-A4FF-F8F1740022EB}" scale="80" hiddenRows="1">
      <pane xSplit="6" ySplit="7" topLeftCell="G21" activePane="bottomRight" state="frozen"/>
      <selection pane="bottomRight" activeCell="J29" sqref="J29"/>
      <pageMargins left="0.7" right="0.7" top="0.75" bottom="0.75" header="0.3" footer="0.3"/>
      <pageSetup paperSize="9" orientation="portrait" r:id="rId6"/>
    </customSheetView>
    <customSheetView guid="{A0E2FBF6-E560-4343-8BE6-217DC798135B}" scale="80" hiddenRows="1">
      <pane xSplit="6" ySplit="7" topLeftCell="G21" activePane="bottomRight" state="frozen"/>
      <selection pane="bottomRight" activeCell="J29" sqref="J29"/>
      <pageMargins left="0.7" right="0.7" top="0.75" bottom="0.75" header="0.3" footer="0.3"/>
      <pageSetup paperSize="9" orientation="portrait" r:id="rId7"/>
    </customSheetView>
    <customSheetView guid="{20A05A62-CBE8-4538-BBC3-2AD9D3B8FAC0}" scale="80" hiddenRows="1">
      <pane xSplit="6" ySplit="7" topLeftCell="G21" activePane="bottomRight" state="frozen"/>
      <selection pane="bottomRight" activeCell="J29" sqref="J29"/>
      <pageMargins left="0.7" right="0.7" top="0.75" bottom="0.75" header="0.3" footer="0.3"/>
      <pageSetup paperSize="9" orientation="portrait" r:id="rId8"/>
    </customSheetView>
    <customSheetView guid="{A4AF2100-C59D-4F60-9EAB-56D9103463F7}" scale="80" hiddenRows="1">
      <pane xSplit="6" ySplit="7" topLeftCell="R8" activePane="bottomRight" state="frozen"/>
      <selection pane="bottomRight" activeCell="D15" sqref="D15"/>
      <pageMargins left="0.7" right="0.7" top="0.75" bottom="0.75" header="0.3" footer="0.3"/>
      <pageSetup paperSize="9" orientation="portrait" r:id="rId9"/>
    </customSheetView>
    <customSheetView guid="{AB9978E4-895D-4050-8F07-2484E22632D1}" scale="80" hiddenRows="1">
      <pane xSplit="6" ySplit="7" topLeftCell="G21" activePane="bottomRight" state="frozen"/>
      <selection pane="bottomRight" activeCell="J29" sqref="J29"/>
      <pageMargins left="0.7" right="0.7" top="0.75" bottom="0.75" header="0.3" footer="0.3"/>
      <pageSetup paperSize="9" orientation="portrait" r:id="rId10"/>
    </customSheetView>
    <customSheetView guid="{519948E4-0B24-465F-9D9E-44BE50D1D647}" scale="80" hiddenRows="1">
      <pane xSplit="6" ySplit="7" topLeftCell="G21" activePane="bottomRight" state="frozen"/>
      <selection pane="bottomRight" activeCell="J29" sqref="J29"/>
      <pageMargins left="0.7" right="0.7" top="0.75" bottom="0.75" header="0.3" footer="0.3"/>
      <pageSetup paperSize="9" orientation="portrait" r:id="rId11"/>
    </customSheetView>
    <customSheetView guid="{C7DC638A-7F60-46C9-A1FB-9ADEAE87F332}" scale="80" hiddenRows="1">
      <pane xSplit="6" ySplit="7" topLeftCell="G21" activePane="bottomRight" state="frozen"/>
      <selection pane="bottomRight" activeCell="J29" sqref="J29"/>
      <pageMargins left="0.7" right="0.7" top="0.75" bottom="0.75" header="0.3" footer="0.3"/>
      <pageSetup paperSize="9" orientation="portrait" r:id="rId12"/>
    </customSheetView>
    <customSheetView guid="{2A5A11D4-90C6-4A3E-8165-7D7BD634B22F}" scale="80" hiddenRows="1">
      <pane xSplit="6" ySplit="7" topLeftCell="G21" activePane="bottomRight" state="frozen"/>
      <selection pane="bottomRight" activeCell="J29" sqref="J29"/>
      <pageMargins left="0.7" right="0.7" top="0.75" bottom="0.75" header="0.3" footer="0.3"/>
      <pageSetup paperSize="9" orientation="portrait" r:id="rId13"/>
    </customSheetView>
    <customSheetView guid="{562453CE-35F5-40A3-AD14-6399D1197C99}" scale="80" hiddenRows="1">
      <pane xSplit="6" ySplit="7" topLeftCell="G21" activePane="bottomRight" state="frozen"/>
      <selection pane="bottomRight" activeCell="J29" sqref="J29"/>
      <pageMargins left="0.7" right="0.7" top="0.75" bottom="0.75" header="0.3" footer="0.3"/>
      <pageSetup paperSize="9" orientation="portrait" r:id="rId14"/>
    </customSheetView>
    <customSheetView guid="{B6B60ED6-A6CC-4DA7-A8CA-5E6DB52D5A87}" scale="80" hiddenRows="1">
      <pane xSplit="6" ySplit="7" topLeftCell="G21" activePane="bottomRight" state="frozen"/>
      <selection pane="bottomRight" activeCell="J29" sqref="J29"/>
      <pageMargins left="0.7" right="0.7" top="0.75" bottom="0.75" header="0.3" footer="0.3"/>
      <pageSetup paperSize="9" orientation="portrait" r:id="rId15"/>
    </customSheetView>
    <customSheetView guid="{5DF2C78B-5EE4-439D-8D72-8D3A913B65F9}" scale="80" hiddenRows="1">
      <pane xSplit="6" ySplit="7" topLeftCell="G21" activePane="bottomRight" state="frozen"/>
      <selection pane="bottomRight" activeCell="J29" sqref="J29"/>
      <pageMargins left="0.7" right="0.7" top="0.75" bottom="0.75" header="0.3" footer="0.3"/>
      <pageSetup paperSize="9" orientation="portrait" r:id="rId16"/>
    </customSheetView>
    <customSheetView guid="{7C5A2A36-3D69-43D9-9018-A52C27EC78F9}" scale="80" hiddenRows="1">
      <pane xSplit="6" ySplit="7" topLeftCell="G21" activePane="bottomRight" state="frozen"/>
      <selection pane="bottomRight" activeCell="J29" sqref="J29"/>
      <pageMargins left="0.7" right="0.7" top="0.75" bottom="0.75" header="0.3" footer="0.3"/>
      <pageSetup paperSize="9" orientation="portrait" r:id="rId17"/>
    </customSheetView>
    <customSheetView guid="{C282AA4E-1BB5-4296-9AC6-844C0F88E5FC}" scale="80" hiddenRows="1">
      <pane xSplit="6" ySplit="7" topLeftCell="G21" activePane="bottomRight" state="frozen"/>
      <selection pane="bottomRight" activeCell="J29" sqref="J29"/>
      <pageMargins left="0.7" right="0.7" top="0.75" bottom="0.75" header="0.3" footer="0.3"/>
      <pageSetup paperSize="9" orientation="portrait" r:id="rId18"/>
    </customSheetView>
    <customSheetView guid="{996EC2F0-F6EC-4E63-A83E-34865157BD8D}" scale="80" hiddenRows="1">
      <pane xSplit="6" ySplit="7" topLeftCell="G21" activePane="bottomRight" state="frozen"/>
      <selection pane="bottomRight" activeCell="J29" sqref="J29"/>
      <pageMargins left="0.7" right="0.7" top="0.75" bottom="0.75" header="0.3" footer="0.3"/>
      <pageSetup paperSize="9" orientation="portrait" r:id="rId19"/>
    </customSheetView>
    <customSheetView guid="{2940A182-D1A7-43C5-8D6E-965BED4371B0}" scale="80" hiddenRows="1">
      <pane xSplit="6" ySplit="7" topLeftCell="G21" activePane="bottomRight" state="frozen"/>
      <selection pane="bottomRight" activeCell="J29" sqref="J29"/>
      <pageMargins left="0.7" right="0.7" top="0.75" bottom="0.75" header="0.3" footer="0.3"/>
      <pageSetup paperSize="9" orientation="portrait" r:id="rId20"/>
    </customSheetView>
    <customSheetView guid="{AFADB96A-0516-43C1-9F1B-0604F3CAC04A}" scale="80" hiddenRows="1">
      <pane xSplit="6" ySplit="7" topLeftCell="G21" activePane="bottomRight" state="frozen"/>
      <selection pane="bottomRight" activeCell="J29" sqref="J29"/>
      <pageMargins left="0.7" right="0.7" top="0.75" bottom="0.75" header="0.3" footer="0.3"/>
      <pageSetup paperSize="9" orientation="portrait" r:id="rId21"/>
    </customSheetView>
    <customSheetView guid="{133BB3F8-8DD4-4AEF-8CD6-A5FB14681329}" scale="80" hiddenRows="1" state="hidden">
      <pane xSplit="6" ySplit="7" topLeftCell="G23" activePane="bottomRight" state="frozen"/>
      <selection pane="bottomRight" activeCell="B12" sqref="A2:AH30"/>
      <pageMargins left="0.7" right="0.7" top="0.75" bottom="0.75" header="0.3" footer="0.3"/>
      <pageSetup paperSize="9" orientation="portrait" r:id="rId22"/>
    </customSheetView>
  </customSheetViews>
  <mergeCells count="38">
    <mergeCell ref="R4:S5"/>
    <mergeCell ref="T4:U5"/>
    <mergeCell ref="C2:S2"/>
    <mergeCell ref="C3:S3"/>
    <mergeCell ref="A4:A6"/>
    <mergeCell ref="B4:B6"/>
    <mergeCell ref="C4:C6"/>
    <mergeCell ref="D4:D5"/>
    <mergeCell ref="E4:E5"/>
    <mergeCell ref="F4:F5"/>
    <mergeCell ref="G4:G5"/>
    <mergeCell ref="H4:I5"/>
    <mergeCell ref="AH4:AH6"/>
    <mergeCell ref="A8:A11"/>
    <mergeCell ref="B8:B11"/>
    <mergeCell ref="B12:AG12"/>
    <mergeCell ref="A13:A16"/>
    <mergeCell ref="B13:B16"/>
    <mergeCell ref="V4:W5"/>
    <mergeCell ref="X4:Y5"/>
    <mergeCell ref="Z4:AA5"/>
    <mergeCell ref="AB4:AC5"/>
    <mergeCell ref="AD4:AE5"/>
    <mergeCell ref="AF4:AG5"/>
    <mergeCell ref="J4:K5"/>
    <mergeCell ref="L4:M5"/>
    <mergeCell ref="N4:O5"/>
    <mergeCell ref="P4:Q5"/>
    <mergeCell ref="A27:A30"/>
    <mergeCell ref="B27:B30"/>
    <mergeCell ref="A17:A20"/>
    <mergeCell ref="B17:B20"/>
    <mergeCell ref="A21:A22"/>
    <mergeCell ref="B21:B22"/>
    <mergeCell ref="B23:AG23"/>
    <mergeCell ref="A24:A25"/>
    <mergeCell ref="B24:B25"/>
    <mergeCell ref="B26:AG26"/>
  </mergeCells>
  <pageMargins left="0.7" right="0.7" top="0.75" bottom="0.75" header="0.3" footer="0.3"/>
  <pageSetup paperSize="9" orientation="portrait"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20</vt:i4>
      </vt:variant>
    </vt:vector>
  </HeadingPairs>
  <TitlesOfParts>
    <vt:vector size="20" baseType="lpstr">
      <vt:lpstr>1. РО</vt:lpstr>
      <vt:lpstr>2. СОГХ</vt:lpstr>
      <vt:lpstr>3. ФКГС</vt:lpstr>
      <vt:lpstr>4. КП</vt:lpstr>
      <vt:lpstr>5.РФКиС</vt:lpstr>
      <vt:lpstr>6. СЗН</vt:lpstr>
      <vt:lpstr>7. АПК</vt:lpstr>
      <vt:lpstr>8. РЖС</vt:lpstr>
      <vt:lpstr>9. РЖКК</vt:lpstr>
      <vt:lpstr>10.ПП</vt:lpstr>
      <vt:lpstr>11. БЖД</vt:lpstr>
      <vt:lpstr>12. ЭБ</vt:lpstr>
      <vt:lpstr>13. Экон. разв.</vt:lpstr>
      <vt:lpstr>14. РТС</vt:lpstr>
      <vt:lpstr>15. УМФ</vt:lpstr>
      <vt:lpstr>16. РГО</vt:lpstr>
      <vt:lpstr>17.УМИ</vt:lpstr>
      <vt:lpstr>18. Экстремизм</vt:lpstr>
      <vt:lpstr>аврпва</vt:lpstr>
      <vt:lpstr>20. МСП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Митина Екатерина Сергеевна</dc:creator>
  <cp:lastModifiedBy>Лукманова Эльвира Наильевна</cp:lastModifiedBy>
  <dcterms:created xsi:type="dcterms:W3CDTF">2025-01-13T06:45:30Z</dcterms:created>
  <dcterms:modified xsi:type="dcterms:W3CDTF">2025-06-06T06:59:00Z</dcterms:modified>
</cp:coreProperties>
</file>