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Documents\Сетевые\2025\апрель 2025\"/>
    </mc:Choice>
  </mc:AlternateContent>
  <bookViews>
    <workbookView xWindow="0" yWindow="0" windowWidth="28800" windowHeight="12300"/>
  </bookViews>
  <sheets>
    <sheet name="5.РФКиС" sheetId="1" r:id="rId1"/>
  </sheets>
  <definedNames>
    <definedName name="Z_133BB3F8_8DD4_4AEF_8CD6_A5FB1468132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0A05A62_CBE8_4538_BBC3_2AD9D3B8FAC0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1E1D423_7B38_4272_8354_09B4DB62C9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940A182_D1A7_43C5_8D6E_965BED4371B0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A5A11D4_90C6_4A3E_8165_7D7BD634B22F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19948E4_0B24_465F_9D9E_44BE50D1D64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62453CE_35F5_40A3_AD14_6399D1197C9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DF2C78B_5EE4_439D_8D72_8D3A913B65F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60A1F930_4BEC_460A_8E14_01E47F6DD055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7C5A2A36_3D69_43D9_9018_A52C27EC78F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996EC2F0_F6EC_4E63_A83E_34865157BD8D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0E2FBF6_E560_4343_8BE6_217DC798135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4AF2100_C59D_4F60_9EAB_56D9103463F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B9978E4_895D_4050_8F07_2484E22632D1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FADB96A_0516_43C1_9F1B_0604F3CAC04A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6B60ED6_A6CC_4DA7_A8CA_5E6DB52D5A8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BF6B43F_E0FC_43DF_B91C_674F6AB4B556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C282AA4E_1BB5_4296_9AC6_844C0F88E5FC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C7DC638A_7F60_46C9_A1FB_9ADEAE87F332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DAEDC989_02E7_4319_8354_59410ACF3F1F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EA46B61D_849C_4795_A4FF_F8F1740022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I85" i="1" s="1"/>
  <c r="E85" i="1"/>
  <c r="D85" i="1"/>
  <c r="G84" i="1"/>
  <c r="H84" i="1" s="1"/>
  <c r="F84" i="1"/>
  <c r="E84" i="1"/>
  <c r="I84" i="1" s="1"/>
  <c r="D84" i="1"/>
  <c r="G83" i="1"/>
  <c r="I83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G82" i="1"/>
  <c r="H82" i="1" s="1"/>
  <c r="E82" i="1"/>
  <c r="I82" i="1" s="1"/>
  <c r="D82" i="1"/>
  <c r="G80" i="1"/>
  <c r="I80" i="1" s="1"/>
  <c r="E80" i="1"/>
  <c r="D80" i="1"/>
  <c r="G79" i="1"/>
  <c r="H79" i="1" s="1"/>
  <c r="F79" i="1"/>
  <c r="E79" i="1"/>
  <c r="I79" i="1" s="1"/>
  <c r="D79" i="1"/>
  <c r="G78" i="1"/>
  <c r="I78" i="1" s="1"/>
  <c r="E78" i="1"/>
  <c r="D78" i="1"/>
  <c r="G77" i="1"/>
  <c r="H77" i="1" s="1"/>
  <c r="F77" i="1"/>
  <c r="E77" i="1"/>
  <c r="I77" i="1" s="1"/>
  <c r="D77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G76" i="1"/>
  <c r="I76" i="1" s="1"/>
  <c r="E76" i="1"/>
  <c r="D76" i="1"/>
  <c r="H76" i="1" s="1"/>
  <c r="G74" i="1"/>
  <c r="F74" i="1" s="1"/>
  <c r="E74" i="1"/>
  <c r="D74" i="1"/>
  <c r="Q73" i="1"/>
  <c r="M73" i="1"/>
  <c r="G73" i="1"/>
  <c r="F73" i="1" s="1"/>
  <c r="E73" i="1"/>
  <c r="D73" i="1"/>
  <c r="P72" i="1"/>
  <c r="D72" i="1" s="1"/>
  <c r="D70" i="1" s="1"/>
  <c r="G72" i="1"/>
  <c r="F72" i="1" s="1"/>
  <c r="E72" i="1"/>
  <c r="G71" i="1"/>
  <c r="F71" i="1" s="1"/>
  <c r="E71" i="1"/>
  <c r="I71" i="1" s="1"/>
  <c r="D71" i="1"/>
  <c r="H71" i="1" s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G70" i="1"/>
  <c r="I70" i="1" s="1"/>
  <c r="E70" i="1"/>
  <c r="G69" i="1"/>
  <c r="H69" i="1" s="1"/>
  <c r="E69" i="1"/>
  <c r="D69" i="1"/>
  <c r="G68" i="1"/>
  <c r="H68" i="1" s="1"/>
  <c r="F68" i="1"/>
  <c r="E68" i="1"/>
  <c r="I68" i="1" s="1"/>
  <c r="D68" i="1"/>
  <c r="G67" i="1"/>
  <c r="H67" i="1" s="1"/>
  <c r="E67" i="1"/>
  <c r="D67" i="1"/>
  <c r="G66" i="1"/>
  <c r="H66" i="1" s="1"/>
  <c r="F66" i="1"/>
  <c r="E66" i="1"/>
  <c r="I66" i="1" s="1"/>
  <c r="D66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G65" i="1"/>
  <c r="H65" i="1" s="1"/>
  <c r="E65" i="1"/>
  <c r="D65" i="1"/>
  <c r="G64" i="1"/>
  <c r="I64" i="1" s="1"/>
  <c r="F64" i="1"/>
  <c r="E64" i="1"/>
  <c r="D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G63" i="1"/>
  <c r="F63" i="1" s="1"/>
  <c r="E63" i="1"/>
  <c r="D63" i="1"/>
  <c r="H63" i="1" s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G62" i="1" s="1"/>
  <c r="L62" i="1"/>
  <c r="K62" i="1"/>
  <c r="J62" i="1"/>
  <c r="E62" i="1" s="1"/>
  <c r="E60" i="1" s="1"/>
  <c r="AG61" i="1"/>
  <c r="AF61" i="1"/>
  <c r="AF60" i="1" s="1"/>
  <c r="AE61" i="1"/>
  <c r="AD61" i="1"/>
  <c r="AC61" i="1"/>
  <c r="AB61" i="1"/>
  <c r="AB60" i="1" s="1"/>
  <c r="AA61" i="1"/>
  <c r="Z61" i="1"/>
  <c r="Y61" i="1"/>
  <c r="X61" i="1"/>
  <c r="X60" i="1" s="1"/>
  <c r="W61" i="1"/>
  <c r="V61" i="1"/>
  <c r="U61" i="1"/>
  <c r="T61" i="1"/>
  <c r="T60" i="1" s="1"/>
  <c r="S61" i="1"/>
  <c r="R61" i="1"/>
  <c r="Q61" i="1"/>
  <c r="P61" i="1"/>
  <c r="P60" i="1" s="1"/>
  <c r="O61" i="1"/>
  <c r="N61" i="1"/>
  <c r="M61" i="1"/>
  <c r="L61" i="1"/>
  <c r="L60" i="1" s="1"/>
  <c r="K61" i="1"/>
  <c r="J61" i="1"/>
  <c r="G61" i="1"/>
  <c r="F61" i="1" s="1"/>
  <c r="E61" i="1"/>
  <c r="D61" i="1"/>
  <c r="H61" i="1" s="1"/>
  <c r="AG60" i="1"/>
  <c r="AE60" i="1"/>
  <c r="AD60" i="1"/>
  <c r="AC60" i="1"/>
  <c r="AA60" i="1"/>
  <c r="Z60" i="1"/>
  <c r="Y60" i="1"/>
  <c r="W60" i="1"/>
  <c r="V60" i="1"/>
  <c r="U60" i="1"/>
  <c r="S60" i="1"/>
  <c r="R60" i="1"/>
  <c r="Q60" i="1"/>
  <c r="O60" i="1"/>
  <c r="N60" i="1"/>
  <c r="M60" i="1"/>
  <c r="K60" i="1"/>
  <c r="J60" i="1"/>
  <c r="G58" i="1"/>
  <c r="F58" i="1" s="1"/>
  <c r="E58" i="1"/>
  <c r="I58" i="1" s="1"/>
  <c r="D58" i="1"/>
  <c r="H58" i="1" s="1"/>
  <c r="G57" i="1"/>
  <c r="I57" i="1" s="1"/>
  <c r="F57" i="1"/>
  <c r="E57" i="1"/>
  <c r="D57" i="1"/>
  <c r="G56" i="1"/>
  <c r="F56" i="1" s="1"/>
  <c r="E56" i="1"/>
  <c r="I56" i="1" s="1"/>
  <c r="D56" i="1"/>
  <c r="H56" i="1" s="1"/>
  <c r="G55" i="1"/>
  <c r="I55" i="1" s="1"/>
  <c r="F55" i="1"/>
  <c r="E55" i="1"/>
  <c r="D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E54" i="1"/>
  <c r="I54" i="1" s="1"/>
  <c r="D54" i="1"/>
  <c r="H54" i="1" s="1"/>
  <c r="G53" i="1"/>
  <c r="I53" i="1" s="1"/>
  <c r="F53" i="1"/>
  <c r="E53" i="1"/>
  <c r="D53" i="1"/>
  <c r="G52" i="1"/>
  <c r="F52" i="1" s="1"/>
  <c r="E52" i="1"/>
  <c r="I52" i="1" s="1"/>
  <c r="D52" i="1"/>
  <c r="H52" i="1" s="1"/>
  <c r="G51" i="1"/>
  <c r="I51" i="1" s="1"/>
  <c r="F51" i="1"/>
  <c r="E51" i="1"/>
  <c r="D51" i="1"/>
  <c r="G50" i="1"/>
  <c r="F50" i="1" s="1"/>
  <c r="F49" i="1" s="1"/>
  <c r="E50" i="1"/>
  <c r="I50" i="1" s="1"/>
  <c r="D50" i="1"/>
  <c r="H50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I49" i="1" s="1"/>
  <c r="E49" i="1"/>
  <c r="G48" i="1"/>
  <c r="F48" i="1" s="1"/>
  <c r="E48" i="1"/>
  <c r="I48" i="1" s="1"/>
  <c r="D48" i="1"/>
  <c r="H48" i="1" s="1"/>
  <c r="G47" i="1"/>
  <c r="I47" i="1" s="1"/>
  <c r="F47" i="1"/>
  <c r="E47" i="1"/>
  <c r="D47" i="1"/>
  <c r="G46" i="1"/>
  <c r="F46" i="1" s="1"/>
  <c r="E46" i="1"/>
  <c r="I46" i="1" s="1"/>
  <c r="D46" i="1"/>
  <c r="H46" i="1" s="1"/>
  <c r="G45" i="1"/>
  <c r="I45" i="1" s="1"/>
  <c r="F45" i="1"/>
  <c r="F44" i="1" s="1"/>
  <c r="E45" i="1"/>
  <c r="D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E44" i="1"/>
  <c r="I44" i="1" s="1"/>
  <c r="D44" i="1"/>
  <c r="H44" i="1" s="1"/>
  <c r="G43" i="1"/>
  <c r="I43" i="1" s="1"/>
  <c r="F43" i="1"/>
  <c r="E43" i="1"/>
  <c r="D43" i="1"/>
  <c r="G42" i="1"/>
  <c r="F42" i="1" s="1"/>
  <c r="E42" i="1"/>
  <c r="I42" i="1" s="1"/>
  <c r="D42" i="1"/>
  <c r="H42" i="1" s="1"/>
  <c r="G41" i="1"/>
  <c r="I41" i="1" s="1"/>
  <c r="F41" i="1"/>
  <c r="E41" i="1"/>
  <c r="D41" i="1"/>
  <c r="G40" i="1"/>
  <c r="F40" i="1" s="1"/>
  <c r="E40" i="1"/>
  <c r="I40" i="1" s="1"/>
  <c r="D40" i="1"/>
  <c r="H40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G39" i="1"/>
  <c r="I39" i="1" s="1"/>
  <c r="E39" i="1"/>
  <c r="G38" i="1"/>
  <c r="F38" i="1" s="1"/>
  <c r="E38" i="1"/>
  <c r="I38" i="1" s="1"/>
  <c r="D38" i="1"/>
  <c r="H38" i="1" s="1"/>
  <c r="G37" i="1"/>
  <c r="I37" i="1" s="1"/>
  <c r="F37" i="1"/>
  <c r="E37" i="1"/>
  <c r="D37" i="1"/>
  <c r="G36" i="1"/>
  <c r="F36" i="1" s="1"/>
  <c r="E36" i="1"/>
  <c r="I36" i="1" s="1"/>
  <c r="D36" i="1"/>
  <c r="H36" i="1" s="1"/>
  <c r="G35" i="1"/>
  <c r="I35" i="1" s="1"/>
  <c r="F35" i="1"/>
  <c r="E35" i="1"/>
  <c r="D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G34" i="1"/>
  <c r="E34" i="1"/>
  <c r="I34" i="1" s="1"/>
  <c r="D34" i="1"/>
  <c r="H34" i="1" s="1"/>
  <c r="G33" i="1"/>
  <c r="I33" i="1" s="1"/>
  <c r="F33" i="1"/>
  <c r="E33" i="1"/>
  <c r="D33" i="1"/>
  <c r="AF32" i="1"/>
  <c r="AD32" i="1"/>
  <c r="AD29" i="1" s="1"/>
  <c r="AB32" i="1"/>
  <c r="Z32" i="1"/>
  <c r="X32" i="1"/>
  <c r="V32" i="1"/>
  <c r="V29" i="1" s="1"/>
  <c r="T32" i="1"/>
  <c r="R32" i="1"/>
  <c r="Q32" i="1"/>
  <c r="G32" i="1" s="1"/>
  <c r="P32" i="1"/>
  <c r="N32" i="1"/>
  <c r="L32" i="1"/>
  <c r="J32" i="1"/>
  <c r="D32" i="1" s="1"/>
  <c r="D29" i="1" s="1"/>
  <c r="E32" i="1"/>
  <c r="G31" i="1"/>
  <c r="F31" i="1" s="1"/>
  <c r="E31" i="1"/>
  <c r="D31" i="1"/>
  <c r="G30" i="1"/>
  <c r="H30" i="1" s="1"/>
  <c r="F30" i="1"/>
  <c r="E30" i="1"/>
  <c r="I30" i="1" s="1"/>
  <c r="D30" i="1"/>
  <c r="AG29" i="1"/>
  <c r="AF29" i="1"/>
  <c r="AE29" i="1"/>
  <c r="AC29" i="1"/>
  <c r="AB29" i="1"/>
  <c r="AA29" i="1"/>
  <c r="Z29" i="1"/>
  <c r="Y29" i="1"/>
  <c r="X29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G28" i="1"/>
  <c r="H28" i="1" s="1"/>
  <c r="E28" i="1"/>
  <c r="I28" i="1" s="1"/>
  <c r="D28" i="1"/>
  <c r="P27" i="1"/>
  <c r="G27" i="1"/>
  <c r="F27" i="1" s="1"/>
  <c r="E27" i="1"/>
  <c r="D27" i="1"/>
  <c r="H27" i="1" s="1"/>
  <c r="G26" i="1"/>
  <c r="H26" i="1" s="1"/>
  <c r="F26" i="1"/>
  <c r="E26" i="1"/>
  <c r="I26" i="1" s="1"/>
  <c r="D26" i="1"/>
  <c r="G25" i="1"/>
  <c r="F25" i="1" s="1"/>
  <c r="E25" i="1"/>
  <c r="D25" i="1"/>
  <c r="H25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E24" i="1"/>
  <c r="I24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G23" i="1"/>
  <c r="F23" i="1" s="1"/>
  <c r="E23" i="1"/>
  <c r="D23" i="1"/>
  <c r="H23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G22" i="1" s="1"/>
  <c r="L22" i="1"/>
  <c r="K22" i="1"/>
  <c r="J22" i="1"/>
  <c r="E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E21" i="1" s="1"/>
  <c r="E19" i="1" s="1"/>
  <c r="G21" i="1"/>
  <c r="H21" i="1" s="1"/>
  <c r="D21" i="1"/>
  <c r="AG20" i="1"/>
  <c r="G20" i="1"/>
  <c r="F20" i="1" s="1"/>
  <c r="E20" i="1"/>
  <c r="D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 s="1"/>
  <c r="G18" i="1"/>
  <c r="F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G17" i="1" s="1"/>
  <c r="L17" i="1"/>
  <c r="K17" i="1"/>
  <c r="J17" i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S14" i="1" s="1"/>
  <c r="R16" i="1"/>
  <c r="Q16" i="1"/>
  <c r="P16" i="1"/>
  <c r="O16" i="1"/>
  <c r="N16" i="1"/>
  <c r="M16" i="1"/>
  <c r="L16" i="1"/>
  <c r="K16" i="1"/>
  <c r="G16" i="1" s="1"/>
  <c r="J16" i="1"/>
  <c r="E16" i="1" s="1"/>
  <c r="AG15" i="1"/>
  <c r="AG14" i="1" s="1"/>
  <c r="AF15" i="1"/>
  <c r="AF14" i="1" s="1"/>
  <c r="AE15" i="1"/>
  <c r="AD15" i="1"/>
  <c r="AC15" i="1"/>
  <c r="AC14" i="1" s="1"/>
  <c r="AB15" i="1"/>
  <c r="AB14" i="1" s="1"/>
  <c r="AA15" i="1"/>
  <c r="Z15" i="1"/>
  <c r="Y15" i="1"/>
  <c r="Y14" i="1" s="1"/>
  <c r="X15" i="1"/>
  <c r="X14" i="1" s="1"/>
  <c r="W15" i="1"/>
  <c r="V15" i="1"/>
  <c r="U15" i="1"/>
  <c r="U14" i="1" s="1"/>
  <c r="T15" i="1"/>
  <c r="T14" i="1" s="1"/>
  <c r="S15" i="1"/>
  <c r="R15" i="1"/>
  <c r="Q15" i="1"/>
  <c r="Q14" i="1" s="1"/>
  <c r="P15" i="1"/>
  <c r="P14" i="1" s="1"/>
  <c r="O15" i="1"/>
  <c r="N15" i="1"/>
  <c r="M15" i="1"/>
  <c r="L15" i="1"/>
  <c r="L14" i="1" s="1"/>
  <c r="K15" i="1"/>
  <c r="J15" i="1"/>
  <c r="E15" i="1"/>
  <c r="D15" i="1"/>
  <c r="AE14" i="1"/>
  <c r="AD14" i="1"/>
  <c r="AA14" i="1"/>
  <c r="Z14" i="1"/>
  <c r="W14" i="1"/>
  <c r="V14" i="1"/>
  <c r="R14" i="1"/>
  <c r="O14" i="1"/>
  <c r="N14" i="1"/>
  <c r="J14" i="1"/>
  <c r="E14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G12" i="1" s="1"/>
  <c r="L12" i="1"/>
  <c r="K12" i="1"/>
  <c r="J12" i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E11" i="1" s="1"/>
  <c r="G11" i="1"/>
  <c r="F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G10" i="1" s="1"/>
  <c r="L10" i="1"/>
  <c r="K10" i="1"/>
  <c r="J10" i="1"/>
  <c r="E10" i="1"/>
  <c r="D10" i="1"/>
  <c r="AG9" i="1"/>
  <c r="AF9" i="1"/>
  <c r="AE9" i="1"/>
  <c r="AD9" i="1"/>
  <c r="AD8" i="1" s="1"/>
  <c r="AC9" i="1"/>
  <c r="AB9" i="1"/>
  <c r="AA9" i="1"/>
  <c r="Z9" i="1"/>
  <c r="Z8" i="1" s="1"/>
  <c r="Y9" i="1"/>
  <c r="X9" i="1"/>
  <c r="W9" i="1"/>
  <c r="V9" i="1"/>
  <c r="V8" i="1" s="1"/>
  <c r="U9" i="1"/>
  <c r="T9" i="1"/>
  <c r="S9" i="1"/>
  <c r="R9" i="1"/>
  <c r="R8" i="1" s="1"/>
  <c r="Q9" i="1"/>
  <c r="P9" i="1"/>
  <c r="O9" i="1"/>
  <c r="N9" i="1"/>
  <c r="N8" i="1" s="1"/>
  <c r="M9" i="1"/>
  <c r="L9" i="1"/>
  <c r="K9" i="1"/>
  <c r="G9" i="1" s="1"/>
  <c r="J9" i="1"/>
  <c r="E9" i="1" s="1"/>
  <c r="E8" i="1" s="1"/>
  <c r="AG8" i="1"/>
  <c r="AF8" i="1"/>
  <c r="AE8" i="1"/>
  <c r="AC8" i="1"/>
  <c r="AB8" i="1"/>
  <c r="AA8" i="1"/>
  <c r="Y8" i="1"/>
  <c r="X8" i="1"/>
  <c r="W8" i="1"/>
  <c r="U8" i="1"/>
  <c r="T8" i="1"/>
  <c r="S8" i="1"/>
  <c r="Q8" i="1"/>
  <c r="P8" i="1"/>
  <c r="O8" i="1"/>
  <c r="M8" i="1"/>
  <c r="L8" i="1"/>
  <c r="K8" i="1"/>
  <c r="I16" i="1" l="1"/>
  <c r="F16" i="1"/>
  <c r="F12" i="1"/>
  <c r="I12" i="1"/>
  <c r="H12" i="1"/>
  <c r="H10" i="1"/>
  <c r="F10" i="1"/>
  <c r="I10" i="1"/>
  <c r="I9" i="1"/>
  <c r="G8" i="1"/>
  <c r="F9" i="1"/>
  <c r="F8" i="1" s="1"/>
  <c r="I11" i="1"/>
  <c r="G15" i="1"/>
  <c r="M14" i="1"/>
  <c r="I17" i="1"/>
  <c r="H17" i="1"/>
  <c r="F17" i="1"/>
  <c r="I32" i="1"/>
  <c r="G29" i="1"/>
  <c r="H32" i="1"/>
  <c r="F32" i="1"/>
  <c r="F54" i="1"/>
  <c r="F62" i="1"/>
  <c r="F60" i="1" s="1"/>
  <c r="I62" i="1"/>
  <c r="G60" i="1"/>
  <c r="J8" i="1"/>
  <c r="D9" i="1"/>
  <c r="H9" i="1" s="1"/>
  <c r="D11" i="1"/>
  <c r="H11" i="1" s="1"/>
  <c r="K14" i="1"/>
  <c r="F70" i="1"/>
  <c r="F22" i="1"/>
  <c r="I22" i="1"/>
  <c r="F29" i="1"/>
  <c r="F34" i="1"/>
  <c r="F39" i="1"/>
  <c r="D16" i="1"/>
  <c r="H16" i="1" s="1"/>
  <c r="D18" i="1"/>
  <c r="D14" i="1" s="1"/>
  <c r="H20" i="1"/>
  <c r="I21" i="1"/>
  <c r="I23" i="1"/>
  <c r="I25" i="1"/>
  <c r="I27" i="1"/>
  <c r="F28" i="1"/>
  <c r="F24" i="1" s="1"/>
  <c r="H31" i="1"/>
  <c r="I61" i="1"/>
  <c r="I63" i="1"/>
  <c r="I65" i="1"/>
  <c r="I67" i="1"/>
  <c r="I69" i="1"/>
  <c r="H73" i="1"/>
  <c r="H74" i="1"/>
  <c r="F78" i="1"/>
  <c r="F80" i="1"/>
  <c r="F76" i="1" s="1"/>
  <c r="F83" i="1"/>
  <c r="F82" i="1" s="1"/>
  <c r="F85" i="1"/>
  <c r="I18" i="1"/>
  <c r="G19" i="1"/>
  <c r="I20" i="1"/>
  <c r="F21" i="1"/>
  <c r="F19" i="1" s="1"/>
  <c r="D22" i="1"/>
  <c r="D19" i="1" s="1"/>
  <c r="D24" i="1"/>
  <c r="H24" i="1" s="1"/>
  <c r="E29" i="1"/>
  <c r="I31" i="1"/>
  <c r="H33" i="1"/>
  <c r="H35" i="1"/>
  <c r="H37" i="1"/>
  <c r="D39" i="1"/>
  <c r="H39" i="1"/>
  <c r="H41" i="1"/>
  <c r="H43" i="1"/>
  <c r="H45" i="1"/>
  <c r="H47" i="1"/>
  <c r="D49" i="1"/>
  <c r="H49" i="1"/>
  <c r="H51" i="1"/>
  <c r="H53" i="1"/>
  <c r="H55" i="1"/>
  <c r="H57" i="1"/>
  <c r="D62" i="1"/>
  <c r="D60" i="1" s="1"/>
  <c r="H64" i="1"/>
  <c r="F67" i="1"/>
  <c r="F65" i="1" s="1"/>
  <c r="F69" i="1"/>
  <c r="H70" i="1"/>
  <c r="H72" i="1"/>
  <c r="I73" i="1"/>
  <c r="I74" i="1"/>
  <c r="I72" i="1"/>
  <c r="H78" i="1"/>
  <c r="H80" i="1"/>
  <c r="H83" i="1"/>
  <c r="H85" i="1"/>
  <c r="I19" i="1" l="1"/>
  <c r="H19" i="1"/>
  <c r="H18" i="1"/>
  <c r="I60" i="1"/>
  <c r="H60" i="1"/>
  <c r="I29" i="1"/>
  <c r="H29" i="1"/>
  <c r="H62" i="1"/>
  <c r="F15" i="1"/>
  <c r="F14" i="1" s="1"/>
  <c r="H15" i="1"/>
  <c r="I15" i="1"/>
  <c r="G14" i="1"/>
  <c r="I8" i="1"/>
  <c r="D8" i="1"/>
  <c r="H8" i="1" s="1"/>
  <c r="H22" i="1"/>
  <c r="I14" i="1" l="1"/>
  <c r="H14" i="1"/>
</calcChain>
</file>

<file path=xl/sharedStrings.xml><?xml version="1.0" encoding="utf-8"?>
<sst xmlns="http://schemas.openxmlformats.org/spreadsheetml/2006/main" count="155" uniqueCount="64">
  <si>
    <t xml:space="preserve">Отчет о ходе реализации муниципальной программы </t>
  </si>
  <si>
    <t xml:space="preserve"> "Развитие физической культуры и спорта
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</si>
  <si>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</si>
  <si>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</si>
  <si>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</si>
  <si>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</si>
  <si>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</si>
  <si>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</si>
  <si>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</si>
  <si>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</si>
  <si>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</si>
  <si>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</si>
  <si>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</si>
  <si>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</si>
  <si>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</si>
  <si>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</si>
  <si>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</si>
  <si>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</si>
  <si>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</si>
  <si>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</si>
  <si>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</si>
  <si>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</si>
  <si>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</si>
  <si>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</si>
  <si>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</si>
  <si>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</si>
  <si>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</si>
  <si>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</si>
  <si>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</si>
  <si>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</si>
  <si>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</si>
  <si>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</si>
  <si>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</si>
  <si>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1.</t>
  </si>
  <si>
    <t>Направление «Модернизация и развитие учреждений и организаций культуры»</t>
  </si>
  <si>
    <t>1.1.</t>
  </si>
  <si>
    <t>Комплекс процессных мероприятий «Развитие физической культуры, массового и детско-юношеского спорта», в том числе:</t>
  </si>
  <si>
    <t>внебюджетные источники финансирования</t>
  </si>
  <si>
    <t>1.1.1.</t>
  </si>
  <si>
    <t>Мероприятие (результат) "Реализованы мероприятия по развитию физической культуры и спорта", в том чисе:</t>
  </si>
  <si>
    <t>1.1.1. Организация и проведение спортивно-массовых мероприятий</t>
  </si>
  <si>
    <t>1.1.2. Содержание МАУ ДО «СШ «Дворец спорта»</t>
  </si>
  <si>
    <t>1.1.3.Проведение мероприятий по внедрению Всероссийского физкультурно-спортивного комплекса "Готов к труду и обороне"</t>
  </si>
  <si>
    <t>1.1.4. Организация работы по присвоению спортивных разрядов, квалификационных категорий</t>
  </si>
  <si>
    <t>1.1.5. Развитие материально-технической базы МАУ ДО «СШ «Дворец спорта»</t>
  </si>
  <si>
    <t>1.1.6. Организация полезного и содержательного досуга на дворовых игровых площадках и (или) на плоскостных спортивных сооружениях в летний период для детей, подростков и молодёжи, совершенствование условий для развития массовых видов спорта</t>
  </si>
  <si>
    <t>1.2.1.</t>
  </si>
  <si>
    <t>Мероприятие (результат) «Оказана поддержка некоммерческих организаций, реализующих проекты в сфере массовой физической культуры»</t>
  </si>
  <si>
    <t>2.</t>
  </si>
  <si>
    <t>Направление «Развитие спорта высших достижений и системы подготовки спортивного резерва»</t>
  </si>
  <si>
    <t>2.1.</t>
  </si>
  <si>
    <t>Комплекс процессных мероприятий «Развитие спорта высших достижений и системы подготовки спортивного резерва»</t>
  </si>
  <si>
    <t>2.1.1.</t>
  </si>
  <si>
    <t>Мероприятие (результат) «Организовано участие спортсменов города Когалыма в соревнованиях различного уровня окружного и всероссийского масштаба»</t>
  </si>
  <si>
    <t>2.1.2.</t>
  </si>
  <si>
    <t>Мероприятие (результат) «Обеспечена подготовка спортивного резерва и сборных команд города Когалыма по видам спорта»</t>
  </si>
  <si>
    <t>3.</t>
  </si>
  <si>
    <t>Направление «Укрепление общественного здоровья»</t>
  </si>
  <si>
    <t>3.1.</t>
  </si>
  <si>
    <t>Комплекс процессных мероприятий «Укрепление общественного здоровья», в том числе / Мероприятие (результат) «Организованы и проведены физкультурно-оздоровительные мероприятия»</t>
  </si>
  <si>
    <t>4.</t>
  </si>
  <si>
    <t>Структурные элементы, не входящие в направление (подпрограммы)</t>
  </si>
  <si>
    <t>4.1.</t>
  </si>
  <si>
    <t xml:space="preserve">Комплекс процессных мероприятий «Обеспечение деятельности органов местного самоуправления города Когалыма» / Мероприятие (результат) «Обеспечено функционирование управления культуры и спорта Администрации города Когалыма»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</si>
</sst>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_ ;[Red]\-#,##0.0\ "/>
    <numFmt numFmtId="166" formatCode="#,##0_ ;[Red]\-#,##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164" fontId="5" fillId="0" borderId="0" xfId="1" applyNumberFormat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5" fontId="9" fillId="0" borderId="0" xfId="1" applyNumberFormat="1" applyFont="1" applyAlignment="1" applyProtection="1">
      <alignment horizontal="center" vertical="center" wrapText="1"/>
    </xf>
    <xf numFmtId="165" fontId="9" fillId="0" borderId="0" xfId="1" applyNumberFormat="1" applyFont="1" applyAlignment="1" applyProtection="1">
      <alignment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vertical="center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Border="1" applyAlignment="1" applyProtection="1">
      <alignment horizontal="center" vertical="center" wrapText="1"/>
    </xf>
    <xf numFmtId="165" fontId="9" fillId="0" borderId="3" xfId="1" applyNumberFormat="1" applyFont="1" applyBorder="1" applyAlignment="1" applyProtection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5" fontId="9" fillId="0" borderId="5" xfId="1" applyNumberFormat="1" applyFont="1" applyFill="1" applyBorder="1" applyAlignment="1" applyProtection="1">
      <alignment horizontal="center" vertical="center" wrapText="1"/>
    </xf>
    <xf numFmtId="165" fontId="9" fillId="0" borderId="5" xfId="1" applyNumberFormat="1" applyFont="1" applyBorder="1" applyAlignment="1" applyProtection="1">
      <alignment horizontal="center" vertical="center" wrapText="1"/>
    </xf>
    <xf numFmtId="165" fontId="9" fillId="0" borderId="6" xfId="1" applyNumberFormat="1" applyFont="1" applyBorder="1" applyAlignment="1" applyProtection="1">
      <alignment horizontal="center" vertical="center" wrapText="1"/>
    </xf>
    <xf numFmtId="165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vertical="center" wrapText="1"/>
    </xf>
    <xf numFmtId="164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vertical="center" wrapText="1"/>
    </xf>
    <xf numFmtId="164" fontId="13" fillId="0" borderId="0" xfId="1" applyNumberFormat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vertical="center" wrapText="1"/>
    </xf>
    <xf numFmtId="164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5" fillId="0" borderId="8" xfId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horizontal="right" vertical="center" wrapText="1"/>
    </xf>
    <xf numFmtId="0" fontId="18" fillId="0" borderId="5" xfId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4" fontId="19" fillId="0" borderId="9" xfId="0" applyNumberFormat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64" fontId="16" fillId="0" borderId="0" xfId="1" applyNumberFormat="1" applyFont="1" applyFill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6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V3" sqref="V3"/>
    </sheetView>
  </sheetViews>
  <sheetFormatPr defaultColWidth="9.140625" defaultRowHeight="15" x14ac:dyDescent="0.25"/>
  <cols>
    <col min="1" max="1" width="6.5703125" style="100" customWidth="1"/>
    <col min="2" max="2" width="34.5703125" style="100" customWidth="1"/>
    <col min="3" max="3" width="20.85546875" style="101" customWidth="1"/>
    <col min="4" max="4" width="18" style="102" customWidth="1"/>
    <col min="5" max="5" width="14.7109375" style="100" customWidth="1"/>
    <col min="6" max="6" width="15" style="100" customWidth="1"/>
    <col min="7" max="7" width="13.85546875" style="100" customWidth="1"/>
    <col min="8" max="8" width="12.140625" style="100" customWidth="1"/>
    <col min="9" max="9" width="10.85546875" style="100" customWidth="1"/>
    <col min="10" max="10" width="14.28515625" style="100" customWidth="1"/>
    <col min="11" max="11" width="13.5703125" style="100" customWidth="1"/>
    <col min="12" max="12" width="15.140625" style="100" customWidth="1"/>
    <col min="13" max="13" width="13" style="100" customWidth="1"/>
    <col min="14" max="14" width="15.28515625" style="100" customWidth="1"/>
    <col min="15" max="15" width="11.5703125" style="100" customWidth="1"/>
    <col min="16" max="16" width="15" style="100" customWidth="1"/>
    <col min="17" max="17" width="11.5703125" style="100" customWidth="1"/>
    <col min="18" max="18" width="14.42578125" style="100" customWidth="1"/>
    <col min="19" max="19" width="11.5703125" style="100" customWidth="1"/>
    <col min="20" max="20" width="13" style="100" customWidth="1"/>
    <col min="21" max="21" width="11.5703125" style="100" customWidth="1"/>
    <col min="22" max="22" width="14.28515625" style="100" customWidth="1"/>
    <col min="23" max="23" width="11.5703125" style="100" customWidth="1"/>
    <col min="24" max="24" width="15" style="100" customWidth="1"/>
    <col min="25" max="25" width="11.5703125" style="100" customWidth="1"/>
    <col min="26" max="26" width="16.140625" style="100" customWidth="1"/>
    <col min="27" max="27" width="11.5703125" style="100" customWidth="1"/>
    <col min="28" max="28" width="14.85546875" style="100" customWidth="1"/>
    <col min="29" max="29" width="11.5703125" style="100" customWidth="1"/>
    <col min="30" max="30" width="13.42578125" style="100" customWidth="1"/>
    <col min="31" max="31" width="11.5703125" style="100" customWidth="1"/>
    <col min="32" max="32" width="13.7109375" style="100" customWidth="1"/>
    <col min="33" max="33" width="11.5703125" style="100" customWidth="1"/>
    <col min="34" max="34" width="38.5703125" style="100" customWidth="1"/>
    <col min="35" max="16384" width="9.140625" style="100"/>
  </cols>
  <sheetData>
    <row r="1" spans="1:35" s="1" customFormat="1" ht="23.25" customHeight="1" x14ac:dyDescent="0.25">
      <c r="C1" s="2"/>
      <c r="D1" s="3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6"/>
      <c r="AH1" s="9"/>
    </row>
    <row r="2" spans="1:35" s="1" customFormat="1" ht="15.75" x14ac:dyDescent="0.25">
      <c r="A2" s="10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s="1" customFormat="1" ht="30" customHeight="1" x14ac:dyDescent="0.25">
      <c r="A3" s="10"/>
      <c r="B3" s="10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 t="s">
        <v>2</v>
      </c>
      <c r="AH3" s="15"/>
    </row>
    <row r="4" spans="1:35" s="1" customFormat="1" ht="15" customHeight="1" x14ac:dyDescent="0.25">
      <c r="A4" s="16" t="s">
        <v>3</v>
      </c>
      <c r="B4" s="17" t="s">
        <v>4</v>
      </c>
      <c r="C4" s="18" t="s">
        <v>5</v>
      </c>
      <c r="D4" s="19" t="s">
        <v>6</v>
      </c>
      <c r="E4" s="20" t="s">
        <v>6</v>
      </c>
      <c r="F4" s="20" t="s">
        <v>7</v>
      </c>
      <c r="G4" s="20" t="s">
        <v>8</v>
      </c>
      <c r="H4" s="21" t="s">
        <v>9</v>
      </c>
      <c r="I4" s="22"/>
      <c r="J4" s="21" t="s">
        <v>10</v>
      </c>
      <c r="K4" s="22"/>
      <c r="L4" s="21" t="s">
        <v>11</v>
      </c>
      <c r="M4" s="22"/>
      <c r="N4" s="21" t="s">
        <v>12</v>
      </c>
      <c r="O4" s="22"/>
      <c r="P4" s="21" t="s">
        <v>13</v>
      </c>
      <c r="Q4" s="22"/>
      <c r="R4" s="21" t="s">
        <v>14</v>
      </c>
      <c r="S4" s="22"/>
      <c r="T4" s="21" t="s">
        <v>15</v>
      </c>
      <c r="U4" s="22"/>
      <c r="V4" s="21" t="s">
        <v>16</v>
      </c>
      <c r="W4" s="22"/>
      <c r="X4" s="21" t="s">
        <v>17</v>
      </c>
      <c r="Y4" s="22"/>
      <c r="Z4" s="21" t="s">
        <v>18</v>
      </c>
      <c r="AA4" s="22"/>
      <c r="AB4" s="21" t="s">
        <v>19</v>
      </c>
      <c r="AC4" s="22"/>
      <c r="AD4" s="21" t="s">
        <v>20</v>
      </c>
      <c r="AE4" s="22"/>
      <c r="AF4" s="21" t="s">
        <v>21</v>
      </c>
      <c r="AG4" s="22"/>
      <c r="AH4" s="23" t="s">
        <v>22</v>
      </c>
    </row>
    <row r="5" spans="1:35" s="1" customFormat="1" ht="39" customHeight="1" x14ac:dyDescent="0.25">
      <c r="A5" s="24"/>
      <c r="B5" s="25"/>
      <c r="C5" s="26"/>
      <c r="D5" s="27"/>
      <c r="E5" s="28"/>
      <c r="F5" s="28"/>
      <c r="G5" s="28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31"/>
    </row>
    <row r="6" spans="1:35" s="1" customFormat="1" ht="64.5" customHeight="1" x14ac:dyDescent="0.25">
      <c r="A6" s="32"/>
      <c r="B6" s="33"/>
      <c r="C6" s="34"/>
      <c r="D6" s="35">
        <v>2025</v>
      </c>
      <c r="E6" s="36">
        <v>45778</v>
      </c>
      <c r="F6" s="36">
        <v>45778</v>
      </c>
      <c r="G6" s="36">
        <v>45748</v>
      </c>
      <c r="H6" s="37" t="s">
        <v>23</v>
      </c>
      <c r="I6" s="37" t="s">
        <v>24</v>
      </c>
      <c r="J6" s="37" t="s">
        <v>25</v>
      </c>
      <c r="K6" s="37" t="s">
        <v>26</v>
      </c>
      <c r="L6" s="37" t="s">
        <v>25</v>
      </c>
      <c r="M6" s="37" t="s">
        <v>26</v>
      </c>
      <c r="N6" s="37" t="s">
        <v>25</v>
      </c>
      <c r="O6" s="37" t="s">
        <v>26</v>
      </c>
      <c r="P6" s="37" t="s">
        <v>25</v>
      </c>
      <c r="Q6" s="37" t="s">
        <v>26</v>
      </c>
      <c r="R6" s="37" t="s">
        <v>25</v>
      </c>
      <c r="S6" s="37" t="s">
        <v>26</v>
      </c>
      <c r="T6" s="37" t="s">
        <v>25</v>
      </c>
      <c r="U6" s="37" t="s">
        <v>26</v>
      </c>
      <c r="V6" s="37" t="s">
        <v>25</v>
      </c>
      <c r="W6" s="37" t="s">
        <v>26</v>
      </c>
      <c r="X6" s="37" t="s">
        <v>25</v>
      </c>
      <c r="Y6" s="37" t="s">
        <v>26</v>
      </c>
      <c r="Z6" s="37" t="s">
        <v>25</v>
      </c>
      <c r="AA6" s="37" t="s">
        <v>26</v>
      </c>
      <c r="AB6" s="37" t="s">
        <v>25</v>
      </c>
      <c r="AC6" s="37" t="s">
        <v>26</v>
      </c>
      <c r="AD6" s="37" t="s">
        <v>25</v>
      </c>
      <c r="AE6" s="37" t="s">
        <v>26</v>
      </c>
      <c r="AF6" s="37" t="s">
        <v>25</v>
      </c>
      <c r="AG6" s="37" t="s">
        <v>26</v>
      </c>
      <c r="AH6" s="38"/>
    </row>
    <row r="7" spans="1:35" s="41" customFormat="1" ht="15.75" x14ac:dyDescent="0.25">
      <c r="A7" s="39">
        <v>1</v>
      </c>
      <c r="B7" s="39">
        <v>2</v>
      </c>
      <c r="C7" s="40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</row>
    <row r="8" spans="1:35" s="48" customFormat="1" ht="31.5" customHeight="1" x14ac:dyDescent="0.25">
      <c r="A8" s="42"/>
      <c r="B8" s="43" t="s">
        <v>27</v>
      </c>
      <c r="C8" s="44" t="s">
        <v>28</v>
      </c>
      <c r="D8" s="45">
        <f>D9+D10+D12+D11</f>
        <v>400734.43399999995</v>
      </c>
      <c r="E8" s="45">
        <f t="shared" ref="E8:G8" si="0">E9+E10+E12+E11</f>
        <v>42485.101000000002</v>
      </c>
      <c r="F8" s="45">
        <f t="shared" si="0"/>
        <v>111004.58500000001</v>
      </c>
      <c r="G8" s="45">
        <f t="shared" si="0"/>
        <v>111004.58500000001</v>
      </c>
      <c r="H8" s="45">
        <f>IFERROR(G8/D8*100,0)</f>
        <v>27.700286170067436</v>
      </c>
      <c r="I8" s="45">
        <f>IFERROR(G8/E8*100,0)</f>
        <v>261.27885396812405</v>
      </c>
      <c r="J8" s="46">
        <f t="shared" ref="J8:AG8" si="1">J9+J10+J12+J11</f>
        <v>42485.101000000002</v>
      </c>
      <c r="K8" s="46">
        <f t="shared" si="1"/>
        <v>11433.275</v>
      </c>
      <c r="L8" s="46">
        <f t="shared" si="1"/>
        <v>44106.305999999997</v>
      </c>
      <c r="M8" s="46">
        <f t="shared" si="1"/>
        <v>26748.120000000003</v>
      </c>
      <c r="N8" s="46">
        <f t="shared" si="1"/>
        <v>31881.813999999998</v>
      </c>
      <c r="O8" s="46">
        <f t="shared" si="1"/>
        <v>30737.91</v>
      </c>
      <c r="P8" s="46">
        <f t="shared" si="1"/>
        <v>52014.055999999997</v>
      </c>
      <c r="Q8" s="46">
        <f t="shared" si="1"/>
        <v>42085.280000000006</v>
      </c>
      <c r="R8" s="46">
        <f t="shared" si="1"/>
        <v>46743.896999999997</v>
      </c>
      <c r="S8" s="46">
        <f t="shared" si="1"/>
        <v>0</v>
      </c>
      <c r="T8" s="46">
        <f t="shared" si="1"/>
        <v>35980.452000000005</v>
      </c>
      <c r="U8" s="46">
        <f t="shared" si="1"/>
        <v>0</v>
      </c>
      <c r="V8" s="46">
        <f t="shared" si="1"/>
        <v>26152.824999999997</v>
      </c>
      <c r="W8" s="46">
        <f t="shared" si="1"/>
        <v>0</v>
      </c>
      <c r="X8" s="46">
        <f t="shared" si="1"/>
        <v>19147.849999999995</v>
      </c>
      <c r="Y8" s="46">
        <f t="shared" si="1"/>
        <v>0</v>
      </c>
      <c r="Z8" s="46">
        <f t="shared" si="1"/>
        <v>27261.811999999994</v>
      </c>
      <c r="AA8" s="46">
        <f t="shared" si="1"/>
        <v>0</v>
      </c>
      <c r="AB8" s="46">
        <f t="shared" si="1"/>
        <v>22877.634999999998</v>
      </c>
      <c r="AC8" s="46">
        <f t="shared" si="1"/>
        <v>0</v>
      </c>
      <c r="AD8" s="46">
        <f t="shared" si="1"/>
        <v>21766.190999999999</v>
      </c>
      <c r="AE8" s="46">
        <f t="shared" si="1"/>
        <v>0</v>
      </c>
      <c r="AF8" s="46">
        <f t="shared" si="1"/>
        <v>30316.495000000003</v>
      </c>
      <c r="AG8" s="46">
        <f t="shared" si="1"/>
        <v>0</v>
      </c>
      <c r="AH8" s="47"/>
    </row>
    <row r="9" spans="1:35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2">IFERROR(G9/D9*100,0)</f>
        <v>0</v>
      </c>
      <c r="I9" s="52">
        <f t="shared" ref="I9" si="3">IFERROR(G9/E9*100,0)</f>
        <v>0</v>
      </c>
      <c r="J9" s="52">
        <f t="shared" ref="J9:AG11" si="4">J15+J61+J77+J83</f>
        <v>0</v>
      </c>
      <c r="K9" s="52">
        <f t="shared" si="4"/>
        <v>0</v>
      </c>
      <c r="L9" s="52">
        <f t="shared" si="4"/>
        <v>0</v>
      </c>
      <c r="M9" s="52">
        <f t="shared" si="4"/>
        <v>0</v>
      </c>
      <c r="N9" s="52">
        <f t="shared" si="4"/>
        <v>0</v>
      </c>
      <c r="O9" s="52">
        <f t="shared" si="4"/>
        <v>0</v>
      </c>
      <c r="P9" s="52">
        <f t="shared" si="4"/>
        <v>0</v>
      </c>
      <c r="Q9" s="52">
        <f t="shared" si="4"/>
        <v>0</v>
      </c>
      <c r="R9" s="52">
        <f t="shared" si="4"/>
        <v>0</v>
      </c>
      <c r="S9" s="52">
        <f t="shared" si="4"/>
        <v>0</v>
      </c>
      <c r="T9" s="52">
        <f t="shared" si="4"/>
        <v>0</v>
      </c>
      <c r="U9" s="52">
        <f t="shared" si="4"/>
        <v>0</v>
      </c>
      <c r="V9" s="52">
        <f t="shared" si="4"/>
        <v>0</v>
      </c>
      <c r="W9" s="52">
        <f t="shared" si="4"/>
        <v>0</v>
      </c>
      <c r="X9" s="52">
        <f t="shared" si="4"/>
        <v>0</v>
      </c>
      <c r="Y9" s="52">
        <f t="shared" si="4"/>
        <v>0</v>
      </c>
      <c r="Z9" s="52">
        <f t="shared" si="4"/>
        <v>0</v>
      </c>
      <c r="AA9" s="52">
        <f t="shared" si="4"/>
        <v>0</v>
      </c>
      <c r="AB9" s="52">
        <f t="shared" si="4"/>
        <v>0</v>
      </c>
      <c r="AC9" s="52">
        <f t="shared" si="4"/>
        <v>0</v>
      </c>
      <c r="AD9" s="52">
        <f t="shared" si="4"/>
        <v>0</v>
      </c>
      <c r="AE9" s="52">
        <f t="shared" si="4"/>
        <v>0</v>
      </c>
      <c r="AF9" s="52">
        <f t="shared" si="4"/>
        <v>0</v>
      </c>
      <c r="AG9" s="52">
        <f t="shared" si="4"/>
        <v>0</v>
      </c>
      <c r="AH9" s="53"/>
    </row>
    <row r="10" spans="1:35" s="54" customFormat="1" ht="40.5" customHeight="1" x14ac:dyDescent="0.25">
      <c r="A10" s="49"/>
      <c r="B10" s="50"/>
      <c r="C10" s="51" t="s">
        <v>30</v>
      </c>
      <c r="D10" s="52">
        <f t="shared" ref="D10:D12" si="5">J10+L10+N10+P10+R10+T10+V10+X10+Z10+AB10+AD10+AF10</f>
        <v>17226.5</v>
      </c>
      <c r="E10" s="52">
        <f t="shared" ref="E10:E12" si="6">J10</f>
        <v>0</v>
      </c>
      <c r="F10" s="52">
        <f t="shared" ref="F10:F12" si="7">G10</f>
        <v>4874.92</v>
      </c>
      <c r="G10" s="52">
        <f t="shared" ref="G10:G12" si="8">K10+M10+O10+Q10+S10+U10+W10+Y10+AA10+AC10+AE10+AG10</f>
        <v>4874.92</v>
      </c>
      <c r="H10" s="52">
        <f>IFERROR(G10/D10*100,0)</f>
        <v>28.298958000754652</v>
      </c>
      <c r="I10" s="52">
        <f>IFERROR(G10/E10*100,0)</f>
        <v>0</v>
      </c>
      <c r="J10" s="52">
        <f t="shared" si="4"/>
        <v>0</v>
      </c>
      <c r="K10" s="52">
        <f t="shared" si="4"/>
        <v>0</v>
      </c>
      <c r="L10" s="52">
        <f t="shared" si="4"/>
        <v>3677.26</v>
      </c>
      <c r="M10" s="52">
        <f t="shared" si="4"/>
        <v>3677.26</v>
      </c>
      <c r="N10" s="52">
        <f t="shared" si="4"/>
        <v>0</v>
      </c>
      <c r="O10" s="52">
        <f t="shared" si="4"/>
        <v>0</v>
      </c>
      <c r="P10" s="52">
        <f t="shared" si="4"/>
        <v>4081.4870000000001</v>
      </c>
      <c r="Q10" s="52">
        <f t="shared" si="4"/>
        <v>1197.6600000000001</v>
      </c>
      <c r="R10" s="52">
        <f t="shared" si="4"/>
        <v>5891.7250000000004</v>
      </c>
      <c r="S10" s="52">
        <f t="shared" si="4"/>
        <v>0</v>
      </c>
      <c r="T10" s="52">
        <f t="shared" si="4"/>
        <v>0</v>
      </c>
      <c r="U10" s="52">
        <f t="shared" si="4"/>
        <v>0</v>
      </c>
      <c r="V10" s="52">
        <f t="shared" si="4"/>
        <v>0</v>
      </c>
      <c r="W10" s="52">
        <f t="shared" si="4"/>
        <v>0</v>
      </c>
      <c r="X10" s="52">
        <f t="shared" si="4"/>
        <v>0</v>
      </c>
      <c r="Y10" s="52">
        <f t="shared" si="4"/>
        <v>0</v>
      </c>
      <c r="Z10" s="52">
        <f t="shared" si="4"/>
        <v>3050.0129999999999</v>
      </c>
      <c r="AA10" s="52">
        <f t="shared" si="4"/>
        <v>0</v>
      </c>
      <c r="AB10" s="52">
        <f t="shared" si="4"/>
        <v>0</v>
      </c>
      <c r="AC10" s="52">
        <f t="shared" si="4"/>
        <v>0</v>
      </c>
      <c r="AD10" s="52">
        <f t="shared" si="4"/>
        <v>526.01499999999999</v>
      </c>
      <c r="AE10" s="52">
        <f t="shared" si="4"/>
        <v>0</v>
      </c>
      <c r="AF10" s="52">
        <f t="shared" si="4"/>
        <v>0</v>
      </c>
      <c r="AG10" s="52">
        <f t="shared" si="4"/>
        <v>0</v>
      </c>
      <c r="AH10" s="53"/>
    </row>
    <row r="11" spans="1:35" s="54" customFormat="1" ht="40.5" customHeight="1" x14ac:dyDescent="0.25">
      <c r="A11" s="49"/>
      <c r="B11" s="50"/>
      <c r="C11" s="51" t="s">
        <v>31</v>
      </c>
      <c r="D11" s="52">
        <f t="shared" si="5"/>
        <v>343052.33199999994</v>
      </c>
      <c r="E11" s="52">
        <f t="shared" si="6"/>
        <v>37802.257000000005</v>
      </c>
      <c r="F11" s="52">
        <f t="shared" si="7"/>
        <v>106129.66500000001</v>
      </c>
      <c r="G11" s="52">
        <f t="shared" si="8"/>
        <v>106129.66500000001</v>
      </c>
      <c r="H11" s="52">
        <f>IFERROR(G11/D11*100,0)</f>
        <v>30.936873211519234</v>
      </c>
      <c r="I11" s="52">
        <f>IFERROR(G11/E11*100,0)</f>
        <v>280.74954625063788</v>
      </c>
      <c r="J11" s="52">
        <f t="shared" si="4"/>
        <v>37802.257000000005</v>
      </c>
      <c r="K11" s="52">
        <f t="shared" si="4"/>
        <v>11433.275</v>
      </c>
      <c r="L11" s="52">
        <f t="shared" si="4"/>
        <v>35779.326000000001</v>
      </c>
      <c r="M11" s="52">
        <f t="shared" si="4"/>
        <v>23070.86</v>
      </c>
      <c r="N11" s="52">
        <f t="shared" si="4"/>
        <v>26507.708999999999</v>
      </c>
      <c r="O11" s="52">
        <f t="shared" si="4"/>
        <v>30737.91</v>
      </c>
      <c r="P11" s="52">
        <f t="shared" si="4"/>
        <v>44372.375</v>
      </c>
      <c r="Q11" s="52">
        <f t="shared" si="4"/>
        <v>40887.620000000003</v>
      </c>
      <c r="R11" s="52">
        <f t="shared" si="4"/>
        <v>36763.292000000001</v>
      </c>
      <c r="S11" s="52">
        <f t="shared" si="4"/>
        <v>0</v>
      </c>
      <c r="T11" s="52">
        <f t="shared" si="4"/>
        <v>34874.997000000003</v>
      </c>
      <c r="U11" s="52">
        <f t="shared" si="4"/>
        <v>0</v>
      </c>
      <c r="V11" s="52">
        <f t="shared" si="4"/>
        <v>26143.984999999997</v>
      </c>
      <c r="W11" s="52">
        <f t="shared" si="4"/>
        <v>0</v>
      </c>
      <c r="X11" s="52">
        <f t="shared" si="4"/>
        <v>19139.009999999995</v>
      </c>
      <c r="Y11" s="52">
        <f t="shared" si="4"/>
        <v>0</v>
      </c>
      <c r="Z11" s="52">
        <f t="shared" si="4"/>
        <v>19931.918999999994</v>
      </c>
      <c r="AA11" s="52">
        <f t="shared" si="4"/>
        <v>0</v>
      </c>
      <c r="AB11" s="52">
        <f t="shared" si="4"/>
        <v>18688.366999999998</v>
      </c>
      <c r="AC11" s="52">
        <f t="shared" si="4"/>
        <v>0</v>
      </c>
      <c r="AD11" s="52">
        <f t="shared" si="4"/>
        <v>17330.419999999998</v>
      </c>
      <c r="AE11" s="52">
        <f t="shared" si="4"/>
        <v>0</v>
      </c>
      <c r="AF11" s="52">
        <f t="shared" si="4"/>
        <v>25718.675000000003</v>
      </c>
      <c r="AG11" s="52">
        <f t="shared" si="4"/>
        <v>0</v>
      </c>
      <c r="AH11" s="53"/>
    </row>
    <row r="12" spans="1:35" s="54" customFormat="1" ht="34.5" customHeight="1" x14ac:dyDescent="0.25">
      <c r="A12" s="55"/>
      <c r="B12" s="56"/>
      <c r="C12" s="51" t="s">
        <v>32</v>
      </c>
      <c r="D12" s="52">
        <f t="shared" si="5"/>
        <v>40455.602000000006</v>
      </c>
      <c r="E12" s="52">
        <f t="shared" si="6"/>
        <v>4682.8440000000001</v>
      </c>
      <c r="F12" s="52">
        <f t="shared" si="7"/>
        <v>0</v>
      </c>
      <c r="G12" s="52">
        <f t="shared" si="8"/>
        <v>0</v>
      </c>
      <c r="H12" s="52">
        <f>IFERROR(G12/D12*100,0)</f>
        <v>0</v>
      </c>
      <c r="I12" s="52">
        <f>IFERROR(G12/E12*100,0)</f>
        <v>0</v>
      </c>
      <c r="J12" s="52">
        <f t="shared" ref="J12:AG12" si="9">J18+J64+J80</f>
        <v>4682.8440000000001</v>
      </c>
      <c r="K12" s="52">
        <f t="shared" si="9"/>
        <v>0</v>
      </c>
      <c r="L12" s="52">
        <f t="shared" si="9"/>
        <v>4649.72</v>
      </c>
      <c r="M12" s="52">
        <f t="shared" si="9"/>
        <v>0</v>
      </c>
      <c r="N12" s="52">
        <f t="shared" si="9"/>
        <v>5374.1049999999996</v>
      </c>
      <c r="O12" s="52">
        <f t="shared" si="9"/>
        <v>0</v>
      </c>
      <c r="P12" s="52">
        <f t="shared" si="9"/>
        <v>3560.194</v>
      </c>
      <c r="Q12" s="52">
        <f t="shared" si="9"/>
        <v>0</v>
      </c>
      <c r="R12" s="52">
        <f t="shared" si="9"/>
        <v>4088.88</v>
      </c>
      <c r="S12" s="52">
        <f t="shared" si="9"/>
        <v>0</v>
      </c>
      <c r="T12" s="52">
        <f t="shared" si="9"/>
        <v>1105.4549999999999</v>
      </c>
      <c r="U12" s="52">
        <f t="shared" si="9"/>
        <v>0</v>
      </c>
      <c r="V12" s="52">
        <f t="shared" si="9"/>
        <v>8.84</v>
      </c>
      <c r="W12" s="52">
        <f t="shared" si="9"/>
        <v>0</v>
      </c>
      <c r="X12" s="52">
        <f t="shared" si="9"/>
        <v>8.84</v>
      </c>
      <c r="Y12" s="52">
        <f t="shared" si="9"/>
        <v>0</v>
      </c>
      <c r="Z12" s="52">
        <f t="shared" si="9"/>
        <v>4279.88</v>
      </c>
      <c r="AA12" s="52">
        <f t="shared" si="9"/>
        <v>0</v>
      </c>
      <c r="AB12" s="52">
        <f t="shared" si="9"/>
        <v>4189.268</v>
      </c>
      <c r="AC12" s="52">
        <f t="shared" si="9"/>
        <v>0</v>
      </c>
      <c r="AD12" s="52">
        <f t="shared" si="9"/>
        <v>3909.7559999999999</v>
      </c>
      <c r="AE12" s="52">
        <f t="shared" si="9"/>
        <v>0</v>
      </c>
      <c r="AF12" s="52">
        <f t="shared" si="9"/>
        <v>4597.82</v>
      </c>
      <c r="AG12" s="52">
        <f t="shared" si="9"/>
        <v>0</v>
      </c>
      <c r="AH12" s="53"/>
    </row>
    <row r="13" spans="1:35" s="62" customFormat="1" ht="18.75" customHeight="1" x14ac:dyDescent="0.25">
      <c r="A13" s="57" t="s">
        <v>33</v>
      </c>
      <c r="B13" s="58" t="s">
        <v>34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/>
    </row>
    <row r="14" spans="1:35" s="67" customFormat="1" ht="23.25" customHeight="1" x14ac:dyDescent="0.25">
      <c r="A14" s="63" t="s">
        <v>35</v>
      </c>
      <c r="B14" s="64" t="s">
        <v>36</v>
      </c>
      <c r="C14" s="44" t="s">
        <v>28</v>
      </c>
      <c r="D14" s="45">
        <f>D15+D17+D18+D16</f>
        <v>349954.81099999999</v>
      </c>
      <c r="E14" s="45">
        <f t="shared" ref="E14:G14" si="10">E15+E17+E18+E16</f>
        <v>36494.32</v>
      </c>
      <c r="F14" s="45">
        <f t="shared" si="10"/>
        <v>86742.73000000001</v>
      </c>
      <c r="G14" s="45">
        <f t="shared" si="10"/>
        <v>86742.73000000001</v>
      </c>
      <c r="H14" s="45">
        <f t="shared" ref="H14:H77" si="11">IFERROR(G14/D14*100,0)</f>
        <v>24.786837406844512</v>
      </c>
      <c r="I14" s="45">
        <f t="shared" ref="I14:I77" si="12">IFERROR(G14/E14*100,0)</f>
        <v>237.68830327568787</v>
      </c>
      <c r="J14" s="45">
        <f t="shared" ref="J14:AF14" si="13">J15+J16+J17+J18</f>
        <v>36494.32</v>
      </c>
      <c r="K14" s="45">
        <f t="shared" si="13"/>
        <v>8284.91</v>
      </c>
      <c r="L14" s="45">
        <f t="shared" si="13"/>
        <v>30792.891</v>
      </c>
      <c r="M14" s="45">
        <f t="shared" si="13"/>
        <v>19526.420000000002</v>
      </c>
      <c r="N14" s="45">
        <f t="shared" si="13"/>
        <v>27311.174999999999</v>
      </c>
      <c r="O14" s="45">
        <f t="shared" si="13"/>
        <v>20695.099999999999</v>
      </c>
      <c r="P14" s="45">
        <f t="shared" si="13"/>
        <v>45420.217000000004</v>
      </c>
      <c r="Q14" s="45">
        <f t="shared" si="13"/>
        <v>38236.300000000003</v>
      </c>
      <c r="R14" s="45">
        <f t="shared" si="13"/>
        <v>40856.443999999996</v>
      </c>
      <c r="S14" s="45">
        <f t="shared" si="13"/>
        <v>0</v>
      </c>
      <c r="T14" s="45">
        <f t="shared" si="13"/>
        <v>34050.099000000002</v>
      </c>
      <c r="U14" s="45">
        <f t="shared" si="13"/>
        <v>0</v>
      </c>
      <c r="V14" s="45">
        <f t="shared" si="13"/>
        <v>22735.001999999997</v>
      </c>
      <c r="W14" s="45">
        <f t="shared" si="13"/>
        <v>0</v>
      </c>
      <c r="X14" s="45">
        <f t="shared" si="13"/>
        <v>18223.389999999996</v>
      </c>
      <c r="Y14" s="45">
        <f t="shared" si="13"/>
        <v>0</v>
      </c>
      <c r="Z14" s="45">
        <f t="shared" si="13"/>
        <v>21985.595999999998</v>
      </c>
      <c r="AA14" s="45">
        <f t="shared" si="13"/>
        <v>0</v>
      </c>
      <c r="AB14" s="45">
        <f t="shared" si="13"/>
        <v>21781.152999999998</v>
      </c>
      <c r="AC14" s="45">
        <f t="shared" si="13"/>
        <v>0</v>
      </c>
      <c r="AD14" s="45">
        <f t="shared" si="13"/>
        <v>20576.764999999999</v>
      </c>
      <c r="AE14" s="45">
        <f t="shared" si="13"/>
        <v>0</v>
      </c>
      <c r="AF14" s="45">
        <f t="shared" si="13"/>
        <v>29727.759000000002</v>
      </c>
      <c r="AG14" s="45">
        <f>AG15+AG16+AG17+AG18</f>
        <v>0</v>
      </c>
      <c r="AH14" s="65"/>
      <c r="AI14" s="66"/>
    </row>
    <row r="15" spans="1:35" s="67" customFormat="1" ht="30.75" hidden="1" customHeight="1" x14ac:dyDescent="0.25">
      <c r="A15" s="68"/>
      <c r="B15" s="69"/>
      <c r="C15" s="51" t="s">
        <v>29</v>
      </c>
      <c r="D15" s="45">
        <f>SUM(J15,L15,N15,P15,R15,T15,V15,X15,Z15,AB15,AD15,AF15)</f>
        <v>0</v>
      </c>
      <c r="E15" s="45">
        <f>J15</f>
        <v>0</v>
      </c>
      <c r="F15" s="45">
        <f>G15</f>
        <v>0</v>
      </c>
      <c r="G15" s="45">
        <f>SUM(K15,M15,O15,Q15,S15,U15,W15,Y15,AA15,AC15,AE15,AG15)</f>
        <v>0</v>
      </c>
      <c r="H15" s="45">
        <f t="shared" si="11"/>
        <v>0</v>
      </c>
      <c r="I15" s="45">
        <f t="shared" si="12"/>
        <v>0</v>
      </c>
      <c r="J15" s="45">
        <f t="shared" ref="J15:AG18" si="14">J20+J55</f>
        <v>0</v>
      </c>
      <c r="K15" s="45">
        <f t="shared" si="14"/>
        <v>0</v>
      </c>
      <c r="L15" s="45">
        <f t="shared" si="14"/>
        <v>0</v>
      </c>
      <c r="M15" s="45">
        <f t="shared" si="14"/>
        <v>0</v>
      </c>
      <c r="N15" s="45">
        <f t="shared" si="14"/>
        <v>0</v>
      </c>
      <c r="O15" s="45">
        <f t="shared" si="14"/>
        <v>0</v>
      </c>
      <c r="P15" s="45">
        <f t="shared" si="14"/>
        <v>0</v>
      </c>
      <c r="Q15" s="45">
        <f t="shared" si="14"/>
        <v>0</v>
      </c>
      <c r="R15" s="45">
        <f t="shared" si="14"/>
        <v>0</v>
      </c>
      <c r="S15" s="45">
        <f t="shared" si="14"/>
        <v>0</v>
      </c>
      <c r="T15" s="45">
        <f t="shared" si="14"/>
        <v>0</v>
      </c>
      <c r="U15" s="45">
        <f t="shared" si="14"/>
        <v>0</v>
      </c>
      <c r="V15" s="45">
        <f t="shared" si="14"/>
        <v>0</v>
      </c>
      <c r="W15" s="45">
        <f t="shared" si="14"/>
        <v>0</v>
      </c>
      <c r="X15" s="45">
        <f t="shared" si="14"/>
        <v>0</v>
      </c>
      <c r="Y15" s="45">
        <f t="shared" si="14"/>
        <v>0</v>
      </c>
      <c r="Z15" s="45">
        <f t="shared" si="14"/>
        <v>0</v>
      </c>
      <c r="AA15" s="45">
        <f t="shared" si="14"/>
        <v>0</v>
      </c>
      <c r="AB15" s="45">
        <f t="shared" si="14"/>
        <v>0</v>
      </c>
      <c r="AC15" s="45">
        <f t="shared" si="14"/>
        <v>0</v>
      </c>
      <c r="AD15" s="45">
        <f t="shared" si="14"/>
        <v>0</v>
      </c>
      <c r="AE15" s="45">
        <f t="shared" si="14"/>
        <v>0</v>
      </c>
      <c r="AF15" s="45">
        <f t="shared" si="14"/>
        <v>0</v>
      </c>
      <c r="AG15" s="45">
        <f t="shared" si="14"/>
        <v>0</v>
      </c>
      <c r="AH15" s="65"/>
      <c r="AI15" s="66"/>
    </row>
    <row r="16" spans="1:35" s="67" customFormat="1" ht="33" customHeight="1" x14ac:dyDescent="0.25">
      <c r="A16" s="68"/>
      <c r="B16" s="69"/>
      <c r="C16" s="51" t="s">
        <v>30</v>
      </c>
      <c r="D16" s="52">
        <f>SUM(J16,L16,N16,P16,R16,T16,V16,X16,Z16,AB16,AD16,AF16)</f>
        <v>2804.7</v>
      </c>
      <c r="E16" s="52">
        <f>J16</f>
        <v>0</v>
      </c>
      <c r="F16" s="52">
        <f>G16</f>
        <v>0</v>
      </c>
      <c r="G16" s="52">
        <f>SUM(K16,M16,O16,Q16,S16,U16,W16,Y16,AA16,AC16,AE16,AG16)</f>
        <v>0</v>
      </c>
      <c r="H16" s="52">
        <f t="shared" si="11"/>
        <v>0</v>
      </c>
      <c r="I16" s="52">
        <f t="shared" si="12"/>
        <v>0</v>
      </c>
      <c r="J16" s="52">
        <f t="shared" si="14"/>
        <v>0</v>
      </c>
      <c r="K16" s="52">
        <f t="shared" si="14"/>
        <v>0</v>
      </c>
      <c r="L16" s="52">
        <f t="shared" si="14"/>
        <v>0</v>
      </c>
      <c r="M16" s="52">
        <f t="shared" si="14"/>
        <v>0</v>
      </c>
      <c r="N16" s="52">
        <f t="shared" si="14"/>
        <v>0</v>
      </c>
      <c r="O16" s="52">
        <f t="shared" si="14"/>
        <v>0</v>
      </c>
      <c r="P16" s="52">
        <f t="shared" si="14"/>
        <v>0</v>
      </c>
      <c r="Q16" s="52">
        <f t="shared" si="14"/>
        <v>0</v>
      </c>
      <c r="R16" s="52">
        <f t="shared" si="14"/>
        <v>2804.7</v>
      </c>
      <c r="S16" s="52">
        <f t="shared" si="14"/>
        <v>0</v>
      </c>
      <c r="T16" s="52">
        <f t="shared" si="14"/>
        <v>0</v>
      </c>
      <c r="U16" s="52">
        <f t="shared" si="14"/>
        <v>0</v>
      </c>
      <c r="V16" s="52">
        <f t="shared" si="14"/>
        <v>0</v>
      </c>
      <c r="W16" s="52">
        <f t="shared" si="14"/>
        <v>0</v>
      </c>
      <c r="X16" s="52">
        <f t="shared" si="14"/>
        <v>0</v>
      </c>
      <c r="Y16" s="52">
        <f t="shared" si="14"/>
        <v>0</v>
      </c>
      <c r="Z16" s="52">
        <f t="shared" si="14"/>
        <v>0</v>
      </c>
      <c r="AA16" s="52">
        <f t="shared" si="14"/>
        <v>0</v>
      </c>
      <c r="AB16" s="52">
        <f t="shared" si="14"/>
        <v>0</v>
      </c>
      <c r="AC16" s="52">
        <f t="shared" si="14"/>
        <v>0</v>
      </c>
      <c r="AD16" s="52">
        <f t="shared" si="14"/>
        <v>0</v>
      </c>
      <c r="AE16" s="52">
        <f t="shared" si="14"/>
        <v>0</v>
      </c>
      <c r="AF16" s="52">
        <f t="shared" si="14"/>
        <v>0</v>
      </c>
      <c r="AG16" s="52">
        <f t="shared" si="14"/>
        <v>0</v>
      </c>
      <c r="AH16" s="65"/>
      <c r="AI16" s="66"/>
    </row>
    <row r="17" spans="1:35" s="67" customFormat="1" ht="37.5" customHeight="1" x14ac:dyDescent="0.25">
      <c r="A17" s="68"/>
      <c r="B17" s="69"/>
      <c r="C17" s="51" t="s">
        <v>31</v>
      </c>
      <c r="D17" s="52">
        <f>SUM(J17,L17,N17,P17,R17,T17,V17,X17,Z17,AB17,AD17,AF17)</f>
        <v>306694.50899999996</v>
      </c>
      <c r="E17" s="52">
        <f>J17</f>
        <v>31811.475999999999</v>
      </c>
      <c r="F17" s="52">
        <f>G17</f>
        <v>86742.73000000001</v>
      </c>
      <c r="G17" s="52">
        <f>SUM(K17,M17,O17,Q17,S17,U17,W17,Y17,AA17,AC17,AE17,AG17)</f>
        <v>86742.73000000001</v>
      </c>
      <c r="H17" s="52">
        <f t="shared" si="11"/>
        <v>28.283104996835799</v>
      </c>
      <c r="I17" s="52">
        <f t="shared" si="12"/>
        <v>272.67747651822259</v>
      </c>
      <c r="J17" s="70">
        <f t="shared" si="14"/>
        <v>31811.475999999999</v>
      </c>
      <c r="K17" s="70">
        <f t="shared" si="14"/>
        <v>8284.91</v>
      </c>
      <c r="L17" s="70">
        <f t="shared" si="14"/>
        <v>26143.170999999998</v>
      </c>
      <c r="M17" s="70">
        <f t="shared" si="14"/>
        <v>19526.420000000002</v>
      </c>
      <c r="N17" s="70">
        <f t="shared" si="14"/>
        <v>21937.07</v>
      </c>
      <c r="O17" s="70">
        <f t="shared" si="14"/>
        <v>20695.099999999999</v>
      </c>
      <c r="P17" s="70">
        <f t="shared" si="14"/>
        <v>41860.023000000001</v>
      </c>
      <c r="Q17" s="70">
        <f t="shared" si="14"/>
        <v>38236.300000000003</v>
      </c>
      <c r="R17" s="70">
        <f t="shared" si="14"/>
        <v>33962.864000000001</v>
      </c>
      <c r="S17" s="70">
        <f t="shared" si="14"/>
        <v>0</v>
      </c>
      <c r="T17" s="70">
        <f t="shared" si="14"/>
        <v>32944.644</v>
      </c>
      <c r="U17" s="70">
        <f t="shared" si="14"/>
        <v>0</v>
      </c>
      <c r="V17" s="70">
        <f t="shared" si="14"/>
        <v>22726.161999999997</v>
      </c>
      <c r="W17" s="70">
        <f t="shared" si="14"/>
        <v>0</v>
      </c>
      <c r="X17" s="70">
        <f t="shared" si="14"/>
        <v>18214.549999999996</v>
      </c>
      <c r="Y17" s="70">
        <f t="shared" si="14"/>
        <v>0</v>
      </c>
      <c r="Z17" s="70">
        <f t="shared" si="14"/>
        <v>17705.715999999997</v>
      </c>
      <c r="AA17" s="70">
        <f t="shared" si="14"/>
        <v>0</v>
      </c>
      <c r="AB17" s="70">
        <f t="shared" si="14"/>
        <v>17591.884999999998</v>
      </c>
      <c r="AC17" s="70">
        <f t="shared" si="14"/>
        <v>0</v>
      </c>
      <c r="AD17" s="70">
        <f t="shared" si="14"/>
        <v>16667.008999999998</v>
      </c>
      <c r="AE17" s="70">
        <f t="shared" si="14"/>
        <v>0</v>
      </c>
      <c r="AF17" s="70">
        <f t="shared" si="14"/>
        <v>25129.939000000002</v>
      </c>
      <c r="AG17" s="70">
        <f t="shared" si="14"/>
        <v>0</v>
      </c>
      <c r="AH17" s="65"/>
      <c r="AI17" s="66"/>
    </row>
    <row r="18" spans="1:35" s="62" customFormat="1" ht="46.5" customHeight="1" x14ac:dyDescent="0.25">
      <c r="A18" s="71"/>
      <c r="B18" s="72"/>
      <c r="C18" s="51" t="s">
        <v>37</v>
      </c>
      <c r="D18" s="52">
        <f>SUM(J18,L18,N18,P18,R18,T18,V18,X18,Z18,AB18,AD18,AF18)</f>
        <v>40455.602000000006</v>
      </c>
      <c r="E18" s="52">
        <f>J18</f>
        <v>4682.8440000000001</v>
      </c>
      <c r="F18" s="52">
        <f>G18</f>
        <v>0</v>
      </c>
      <c r="G18" s="52">
        <f>SUM(K18,M18,O18,Q18,S18,U18,W18,Y18,AA18,AC18,AE18,AG18)</f>
        <v>0</v>
      </c>
      <c r="H18" s="52">
        <f t="shared" si="11"/>
        <v>0</v>
      </c>
      <c r="I18" s="52">
        <f t="shared" si="12"/>
        <v>0</v>
      </c>
      <c r="J18" s="70">
        <f t="shared" si="14"/>
        <v>4682.8440000000001</v>
      </c>
      <c r="K18" s="70">
        <f t="shared" si="14"/>
        <v>0</v>
      </c>
      <c r="L18" s="70">
        <f t="shared" si="14"/>
        <v>4649.72</v>
      </c>
      <c r="M18" s="70">
        <f t="shared" si="14"/>
        <v>0</v>
      </c>
      <c r="N18" s="70">
        <f t="shared" si="14"/>
        <v>5374.1049999999996</v>
      </c>
      <c r="O18" s="70">
        <f t="shared" si="14"/>
        <v>0</v>
      </c>
      <c r="P18" s="70">
        <f t="shared" si="14"/>
        <v>3560.194</v>
      </c>
      <c r="Q18" s="70">
        <f t="shared" si="14"/>
        <v>0</v>
      </c>
      <c r="R18" s="70">
        <f t="shared" si="14"/>
        <v>4088.88</v>
      </c>
      <c r="S18" s="70">
        <f t="shared" si="14"/>
        <v>0</v>
      </c>
      <c r="T18" s="70">
        <f t="shared" si="14"/>
        <v>1105.4549999999999</v>
      </c>
      <c r="U18" s="70">
        <f t="shared" si="14"/>
        <v>0</v>
      </c>
      <c r="V18" s="70">
        <f t="shared" si="14"/>
        <v>8.84</v>
      </c>
      <c r="W18" s="70">
        <f t="shared" si="14"/>
        <v>0</v>
      </c>
      <c r="X18" s="70">
        <f t="shared" si="14"/>
        <v>8.84</v>
      </c>
      <c r="Y18" s="70">
        <f t="shared" si="14"/>
        <v>0</v>
      </c>
      <c r="Z18" s="70">
        <f t="shared" si="14"/>
        <v>4279.88</v>
      </c>
      <c r="AA18" s="70">
        <f t="shared" si="14"/>
        <v>0</v>
      </c>
      <c r="AB18" s="70">
        <f t="shared" si="14"/>
        <v>4189.268</v>
      </c>
      <c r="AC18" s="70">
        <f t="shared" si="14"/>
        <v>0</v>
      </c>
      <c r="AD18" s="70">
        <f t="shared" si="14"/>
        <v>3909.7559999999999</v>
      </c>
      <c r="AE18" s="70">
        <f t="shared" si="14"/>
        <v>0</v>
      </c>
      <c r="AF18" s="70">
        <f t="shared" si="14"/>
        <v>4597.82</v>
      </c>
      <c r="AG18" s="70">
        <f t="shared" si="14"/>
        <v>0</v>
      </c>
      <c r="AH18" s="73"/>
      <c r="AI18" s="74"/>
    </row>
    <row r="19" spans="1:35" s="48" customFormat="1" ht="21" customHeight="1" x14ac:dyDescent="0.25">
      <c r="A19" s="63" t="s">
        <v>38</v>
      </c>
      <c r="B19" s="75" t="s">
        <v>39</v>
      </c>
      <c r="C19" s="44" t="s">
        <v>28</v>
      </c>
      <c r="D19" s="45">
        <f>D20+D21+D22+D23</f>
        <v>346463.41100000002</v>
      </c>
      <c r="E19" s="45">
        <f>E20+E21+E22+E23</f>
        <v>33002.92</v>
      </c>
      <c r="F19" s="45">
        <f>F20+F21+F22+F23</f>
        <v>86742.73000000001</v>
      </c>
      <c r="G19" s="45">
        <f>G20+G21+G22+G23</f>
        <v>86742.73000000001</v>
      </c>
      <c r="H19" s="45">
        <f t="shared" si="11"/>
        <v>25.036620677962446</v>
      </c>
      <c r="I19" s="45">
        <f t="shared" si="12"/>
        <v>262.83350079326317</v>
      </c>
      <c r="J19" s="45">
        <f t="shared" ref="J19:AF19" si="15">J20+J21+J22+J23</f>
        <v>33002.92</v>
      </c>
      <c r="K19" s="45">
        <f t="shared" si="15"/>
        <v>8284.91</v>
      </c>
      <c r="L19" s="45">
        <f t="shared" si="15"/>
        <v>30792.891</v>
      </c>
      <c r="M19" s="45">
        <f t="shared" si="15"/>
        <v>19526.420000000002</v>
      </c>
      <c r="N19" s="45">
        <f t="shared" si="15"/>
        <v>27311.174999999999</v>
      </c>
      <c r="O19" s="45">
        <f t="shared" si="15"/>
        <v>20695.099999999999</v>
      </c>
      <c r="P19" s="45">
        <f t="shared" si="15"/>
        <v>45420.217000000004</v>
      </c>
      <c r="Q19" s="45">
        <f t="shared" si="15"/>
        <v>38236.300000000003</v>
      </c>
      <c r="R19" s="45">
        <f t="shared" si="15"/>
        <v>40856.443999999996</v>
      </c>
      <c r="S19" s="45">
        <f t="shared" si="15"/>
        <v>0</v>
      </c>
      <c r="T19" s="45">
        <f t="shared" si="15"/>
        <v>34050.099000000002</v>
      </c>
      <c r="U19" s="45">
        <f t="shared" si="15"/>
        <v>0</v>
      </c>
      <c r="V19" s="45">
        <f t="shared" si="15"/>
        <v>22735.001999999997</v>
      </c>
      <c r="W19" s="45">
        <f t="shared" si="15"/>
        <v>0</v>
      </c>
      <c r="X19" s="45">
        <f t="shared" si="15"/>
        <v>18223.389999999996</v>
      </c>
      <c r="Y19" s="45">
        <f t="shared" si="15"/>
        <v>0</v>
      </c>
      <c r="Z19" s="45">
        <f t="shared" si="15"/>
        <v>21985.595999999998</v>
      </c>
      <c r="AA19" s="45">
        <f t="shared" si="15"/>
        <v>0</v>
      </c>
      <c r="AB19" s="45">
        <f t="shared" si="15"/>
        <v>21781.152999999998</v>
      </c>
      <c r="AC19" s="45">
        <f t="shared" si="15"/>
        <v>0</v>
      </c>
      <c r="AD19" s="45">
        <f t="shared" si="15"/>
        <v>20576.764999999999</v>
      </c>
      <c r="AE19" s="45">
        <f t="shared" si="15"/>
        <v>0</v>
      </c>
      <c r="AF19" s="45">
        <f t="shared" si="15"/>
        <v>29727.759000000002</v>
      </c>
      <c r="AG19" s="45">
        <f>AG20+AG21+AG22+AG23</f>
        <v>0</v>
      </c>
      <c r="AH19" s="76"/>
      <c r="AI19" s="77"/>
    </row>
    <row r="20" spans="1:35" s="67" customFormat="1" ht="23.25" hidden="1" customHeight="1" x14ac:dyDescent="0.25">
      <c r="A20" s="68"/>
      <c r="B20" s="78"/>
      <c r="C20" s="51" t="s">
        <v>29</v>
      </c>
      <c r="D20" s="52">
        <f>SUM(J20,L20,N20,P20,R20,T20,V20,X20,Z20,AB20,AD20,AF20)</f>
        <v>0</v>
      </c>
      <c r="E20" s="52">
        <f>J20</f>
        <v>0</v>
      </c>
      <c r="F20" s="52">
        <f>G20</f>
        <v>0</v>
      </c>
      <c r="G20" s="52">
        <f>SUM(K20,M20,O20,Q20,S20,U20,W20,Y20,AA20,AC20,AE20,AG20)</f>
        <v>0</v>
      </c>
      <c r="H20" s="52">
        <f t="shared" si="11"/>
        <v>0</v>
      </c>
      <c r="I20" s="52">
        <f t="shared" si="12"/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f>AG25+AG30+AG35+AG40+AG45+AG50</f>
        <v>0</v>
      </c>
      <c r="AH20" s="65"/>
      <c r="AI20" s="66"/>
    </row>
    <row r="21" spans="1:35" s="81" customFormat="1" ht="36.75" customHeight="1" x14ac:dyDescent="0.25">
      <c r="A21" s="68"/>
      <c r="B21" s="78"/>
      <c r="C21" s="51" t="s">
        <v>30</v>
      </c>
      <c r="D21" s="52">
        <f>SUM(J21,L21,N21,P21,R21,T21,V21,X21,Z21,AB21,AD21,AF21)</f>
        <v>2804.7</v>
      </c>
      <c r="E21" s="52">
        <f>J21</f>
        <v>0</v>
      </c>
      <c r="F21" s="52">
        <f>G21</f>
        <v>0</v>
      </c>
      <c r="G21" s="52">
        <f>SUM(K21,M21,O21,Q21,S21,U21,W21,Y21,AA21,AC21,AE21,AG21)</f>
        <v>0</v>
      </c>
      <c r="H21" s="52">
        <f t="shared" si="11"/>
        <v>0</v>
      </c>
      <c r="I21" s="52">
        <f t="shared" si="12"/>
        <v>0</v>
      </c>
      <c r="J21" s="70">
        <f t="shared" ref="J21:AF23" si="16">J26+J31+J36+J41+J46+J51</f>
        <v>0</v>
      </c>
      <c r="K21" s="70">
        <f t="shared" si="16"/>
        <v>0</v>
      </c>
      <c r="L21" s="70">
        <f t="shared" si="16"/>
        <v>0</v>
      </c>
      <c r="M21" s="70">
        <f t="shared" si="16"/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2804.7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>AG26+AG31+AG36+AG41+AG46+AG51</f>
        <v>0</v>
      </c>
      <c r="AH21" s="79"/>
      <c r="AI21" s="80"/>
    </row>
    <row r="22" spans="1:35" s="81" customFormat="1" ht="36.75" customHeight="1" x14ac:dyDescent="0.25">
      <c r="A22" s="68"/>
      <c r="B22" s="78"/>
      <c r="C22" s="51" t="s">
        <v>31</v>
      </c>
      <c r="D22" s="52">
        <f>SUM(J22,L22,N22,P22,R22,T22,V22,X22,Z22,AB22,AD22,AF22)</f>
        <v>303203.109</v>
      </c>
      <c r="E22" s="52">
        <f>J22</f>
        <v>28320.075999999997</v>
      </c>
      <c r="F22" s="52">
        <f>G22</f>
        <v>86742.73000000001</v>
      </c>
      <c r="G22" s="52">
        <f>SUM(K22,M22,O22,Q22,S22,U22,W22,Y22,AA22,AC22,AE22,AG22)</f>
        <v>86742.73000000001</v>
      </c>
      <c r="H22" s="52">
        <f t="shared" si="11"/>
        <v>28.608786462014812</v>
      </c>
      <c r="I22" s="52">
        <f t="shared" si="12"/>
        <v>306.29412858920301</v>
      </c>
      <c r="J22" s="70">
        <f t="shared" si="16"/>
        <v>28320.075999999997</v>
      </c>
      <c r="K22" s="70">
        <f t="shared" si="16"/>
        <v>8284.91</v>
      </c>
      <c r="L22" s="70">
        <f t="shared" si="16"/>
        <v>26143.170999999998</v>
      </c>
      <c r="M22" s="70">
        <f t="shared" si="16"/>
        <v>19526.420000000002</v>
      </c>
      <c r="N22" s="70">
        <f t="shared" si="16"/>
        <v>21937.07</v>
      </c>
      <c r="O22" s="70">
        <f t="shared" si="16"/>
        <v>20695.099999999999</v>
      </c>
      <c r="P22" s="70">
        <f t="shared" si="16"/>
        <v>41860.023000000001</v>
      </c>
      <c r="Q22" s="70">
        <f t="shared" si="16"/>
        <v>38236.300000000003</v>
      </c>
      <c r="R22" s="70">
        <f t="shared" si="16"/>
        <v>33962.864000000001</v>
      </c>
      <c r="S22" s="70">
        <f t="shared" si="16"/>
        <v>0</v>
      </c>
      <c r="T22" s="70">
        <f t="shared" si="16"/>
        <v>32944.644</v>
      </c>
      <c r="U22" s="70">
        <f t="shared" si="16"/>
        <v>0</v>
      </c>
      <c r="V22" s="70">
        <f t="shared" si="16"/>
        <v>22726.161999999997</v>
      </c>
      <c r="W22" s="70">
        <f t="shared" si="16"/>
        <v>0</v>
      </c>
      <c r="X22" s="70">
        <f t="shared" si="16"/>
        <v>18214.549999999996</v>
      </c>
      <c r="Y22" s="70">
        <f t="shared" si="16"/>
        <v>0</v>
      </c>
      <c r="Z22" s="70">
        <f t="shared" si="16"/>
        <v>17705.715999999997</v>
      </c>
      <c r="AA22" s="70">
        <f t="shared" si="16"/>
        <v>0</v>
      </c>
      <c r="AB22" s="70">
        <f t="shared" si="16"/>
        <v>17591.884999999998</v>
      </c>
      <c r="AC22" s="70">
        <f t="shared" si="16"/>
        <v>0</v>
      </c>
      <c r="AD22" s="70">
        <f t="shared" si="16"/>
        <v>16667.008999999998</v>
      </c>
      <c r="AE22" s="70">
        <f t="shared" si="16"/>
        <v>0</v>
      </c>
      <c r="AF22" s="70">
        <f t="shared" si="16"/>
        <v>25129.939000000002</v>
      </c>
      <c r="AG22" s="70">
        <f>AG27+AG32+AG37+AG42+AG47+AG52</f>
        <v>0</v>
      </c>
      <c r="AH22" s="79"/>
      <c r="AI22" s="80"/>
    </row>
    <row r="23" spans="1:35" s="62" customFormat="1" ht="65.25" customHeight="1" x14ac:dyDescent="0.25">
      <c r="A23" s="71"/>
      <c r="B23" s="82"/>
      <c r="C23" s="51" t="s">
        <v>37</v>
      </c>
      <c r="D23" s="52">
        <f>SUM(J23,L23,N23,P23,R23,T23,V23,X23,Z23,AB23,AD23,AF23)</f>
        <v>40455.602000000006</v>
      </c>
      <c r="E23" s="52">
        <f>J23</f>
        <v>4682.8440000000001</v>
      </c>
      <c r="F23" s="52">
        <f>G23</f>
        <v>0</v>
      </c>
      <c r="G23" s="52">
        <f>SUM(K23,M23,O23,Q23,S23,U23,W23,Y23,AA23,AC23,AE23,AG23)</f>
        <v>0</v>
      </c>
      <c r="H23" s="52">
        <f t="shared" si="11"/>
        <v>0</v>
      </c>
      <c r="I23" s="52">
        <f t="shared" si="12"/>
        <v>0</v>
      </c>
      <c r="J23" s="70">
        <f t="shared" si="16"/>
        <v>4682.8440000000001</v>
      </c>
      <c r="K23" s="70">
        <f t="shared" si="16"/>
        <v>0</v>
      </c>
      <c r="L23" s="70">
        <f t="shared" si="16"/>
        <v>4649.72</v>
      </c>
      <c r="M23" s="70">
        <f t="shared" si="16"/>
        <v>0</v>
      </c>
      <c r="N23" s="70">
        <f t="shared" si="16"/>
        <v>5374.1049999999996</v>
      </c>
      <c r="O23" s="70">
        <f t="shared" si="16"/>
        <v>0</v>
      </c>
      <c r="P23" s="70">
        <f t="shared" si="16"/>
        <v>3560.194</v>
      </c>
      <c r="Q23" s="70">
        <f t="shared" si="16"/>
        <v>0</v>
      </c>
      <c r="R23" s="70">
        <f t="shared" si="16"/>
        <v>4088.88</v>
      </c>
      <c r="S23" s="70">
        <f t="shared" si="16"/>
        <v>0</v>
      </c>
      <c r="T23" s="70">
        <f t="shared" si="16"/>
        <v>1105.4549999999999</v>
      </c>
      <c r="U23" s="70">
        <f t="shared" si="16"/>
        <v>0</v>
      </c>
      <c r="V23" s="70">
        <f t="shared" si="16"/>
        <v>8.84</v>
      </c>
      <c r="W23" s="70">
        <f t="shared" si="16"/>
        <v>0</v>
      </c>
      <c r="X23" s="70">
        <f t="shared" si="16"/>
        <v>8.84</v>
      </c>
      <c r="Y23" s="70">
        <f t="shared" si="16"/>
        <v>0</v>
      </c>
      <c r="Z23" s="70">
        <f t="shared" si="16"/>
        <v>4279.88</v>
      </c>
      <c r="AA23" s="70">
        <f t="shared" si="16"/>
        <v>0</v>
      </c>
      <c r="AB23" s="70">
        <f t="shared" si="16"/>
        <v>4189.268</v>
      </c>
      <c r="AC23" s="70">
        <f t="shared" si="16"/>
        <v>0</v>
      </c>
      <c r="AD23" s="70">
        <f t="shared" si="16"/>
        <v>3909.7559999999999</v>
      </c>
      <c r="AE23" s="70">
        <f t="shared" si="16"/>
        <v>0</v>
      </c>
      <c r="AF23" s="70">
        <f t="shared" si="16"/>
        <v>4597.82</v>
      </c>
      <c r="AG23" s="70">
        <f>AG28+AG33+AG38+AG43+AG48+AG53</f>
        <v>0</v>
      </c>
      <c r="AH23" s="73"/>
      <c r="AI23" s="74"/>
    </row>
    <row r="24" spans="1:35" s="67" customFormat="1" ht="32.25" customHeight="1" x14ac:dyDescent="0.25">
      <c r="A24" s="63"/>
      <c r="B24" s="83" t="s">
        <v>40</v>
      </c>
      <c r="C24" s="44" t="s">
        <v>28</v>
      </c>
      <c r="D24" s="45">
        <f>D25+D26+D27+D28</f>
        <v>20521.998</v>
      </c>
      <c r="E24" s="45">
        <f>E25+E26+E27+E28</f>
        <v>138.387</v>
      </c>
      <c r="F24" s="45">
        <f>F25+F26+F27+F28</f>
        <v>18539.39</v>
      </c>
      <c r="G24" s="45">
        <f>G25+G26+G27+G28</f>
        <v>18539.39</v>
      </c>
      <c r="H24" s="45">
        <f t="shared" si="11"/>
        <v>90.339108307095643</v>
      </c>
      <c r="I24" s="45">
        <f t="shared" si="12"/>
        <v>13396.771373033593</v>
      </c>
      <c r="J24" s="45">
        <f t="shared" ref="J24:AF24" si="17">J25+J26+J27+J28</f>
        <v>138.387</v>
      </c>
      <c r="K24" s="45">
        <f t="shared" si="17"/>
        <v>19.34</v>
      </c>
      <c r="L24" s="45">
        <f t="shared" si="17"/>
        <v>741.22</v>
      </c>
      <c r="M24" s="45">
        <f t="shared" si="17"/>
        <v>113.09</v>
      </c>
      <c r="N24" s="45">
        <f t="shared" si="17"/>
        <v>276.24599999999998</v>
      </c>
      <c r="O24" s="45">
        <f t="shared" si="17"/>
        <v>114.64</v>
      </c>
      <c r="P24" s="45">
        <f t="shared" si="17"/>
        <v>18248.64</v>
      </c>
      <c r="Q24" s="45">
        <f t="shared" si="17"/>
        <v>18292.32</v>
      </c>
      <c r="R24" s="45">
        <f t="shared" si="17"/>
        <v>94.355000000000004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45">
        <f t="shared" si="17"/>
        <v>0</v>
      </c>
      <c r="W24" s="45">
        <f t="shared" si="17"/>
        <v>0</v>
      </c>
      <c r="X24" s="45">
        <f t="shared" si="17"/>
        <v>165.60499999999999</v>
      </c>
      <c r="Y24" s="45">
        <f t="shared" si="17"/>
        <v>0</v>
      </c>
      <c r="Z24" s="45">
        <f t="shared" si="17"/>
        <v>163.01499999999999</v>
      </c>
      <c r="AA24" s="45">
        <f t="shared" si="17"/>
        <v>0</v>
      </c>
      <c r="AB24" s="45">
        <f t="shared" si="17"/>
        <v>504.38099999999997</v>
      </c>
      <c r="AC24" s="45">
        <f t="shared" si="17"/>
        <v>0</v>
      </c>
      <c r="AD24" s="45">
        <f t="shared" si="17"/>
        <v>190.149</v>
      </c>
      <c r="AE24" s="45">
        <f t="shared" si="17"/>
        <v>0</v>
      </c>
      <c r="AF24" s="45">
        <f t="shared" si="17"/>
        <v>0</v>
      </c>
      <c r="AG24" s="45">
        <f>AG25+AG26+AG27+AG28</f>
        <v>0</v>
      </c>
      <c r="AH24" s="65"/>
      <c r="AI24" s="66"/>
    </row>
    <row r="25" spans="1:35" s="67" customFormat="1" ht="36" hidden="1" customHeight="1" x14ac:dyDescent="0.25">
      <c r="A25" s="68"/>
      <c r="B25" s="84"/>
      <c r="C25" s="51" t="s">
        <v>29</v>
      </c>
      <c r="D25" s="52">
        <f>SUM(J25,L25,N25,P25,R25,T25,V25,X25,Z25,AB25,AD25,AF25)</f>
        <v>0</v>
      </c>
      <c r="E25" s="52">
        <f>J25</f>
        <v>0</v>
      </c>
      <c r="F25" s="52">
        <f>G25</f>
        <v>0</v>
      </c>
      <c r="G25" s="52">
        <f>SUM(K25,M25,O25,Q25,S25,U25,W25,Y25,AA25,AC25,AE25,AG25)</f>
        <v>0</v>
      </c>
      <c r="H25" s="52">
        <f t="shared" si="11"/>
        <v>0</v>
      </c>
      <c r="I25" s="52">
        <f t="shared" si="12"/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65"/>
      <c r="AI25" s="66"/>
    </row>
    <row r="26" spans="1:35" s="67" customFormat="1" ht="37.5" hidden="1" customHeight="1" x14ac:dyDescent="0.25">
      <c r="A26" s="68"/>
      <c r="B26" s="84"/>
      <c r="C26" s="51" t="s">
        <v>30</v>
      </c>
      <c r="D26" s="52">
        <f>SUM(J26,L26,N26,P26,R26,T26,V26,X26,Z26,AB26,AD26,AF26)</f>
        <v>0</v>
      </c>
      <c r="E26" s="52">
        <f>J26</f>
        <v>0</v>
      </c>
      <c r="F26" s="52">
        <f>G26</f>
        <v>0</v>
      </c>
      <c r="G26" s="52">
        <f>SUM(K26,M26,O26,Q26,S26,U26,W26,Y26,AA26,AC26,AE26,AG26)</f>
        <v>0</v>
      </c>
      <c r="H26" s="52">
        <f t="shared" si="11"/>
        <v>0</v>
      </c>
      <c r="I26" s="52">
        <f t="shared" si="12"/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65"/>
      <c r="AI26" s="66"/>
    </row>
    <row r="27" spans="1:35" s="62" customFormat="1" ht="48.75" customHeight="1" x14ac:dyDescent="0.25">
      <c r="A27" s="68"/>
      <c r="B27" s="84"/>
      <c r="C27" s="51" t="s">
        <v>31</v>
      </c>
      <c r="D27" s="52">
        <f>SUM(J27,L27,N27,P27,R27,T27,V27,X27,Z27,AB27,AD27,AF27)</f>
        <v>20521.998</v>
      </c>
      <c r="E27" s="52">
        <f>J27</f>
        <v>138.387</v>
      </c>
      <c r="F27" s="52">
        <f>G27</f>
        <v>18539.39</v>
      </c>
      <c r="G27" s="52">
        <f>SUM(K27,M27,O27,Q27,S27,U27,W27,Y27,AA27,AC27,AE27,AG27)</f>
        <v>18539.39</v>
      </c>
      <c r="H27" s="52">
        <f t="shared" si="11"/>
        <v>90.339108307095643</v>
      </c>
      <c r="I27" s="52">
        <f>IFERROR(G27/E27*100,0)</f>
        <v>13396.771373033593</v>
      </c>
      <c r="J27" s="70">
        <v>138.387</v>
      </c>
      <c r="K27" s="70">
        <v>19.34</v>
      </c>
      <c r="L27" s="70">
        <v>741.22</v>
      </c>
      <c r="M27" s="85">
        <v>113.09</v>
      </c>
      <c r="N27" s="70">
        <v>276.24599999999998</v>
      </c>
      <c r="O27" s="85">
        <v>114.64</v>
      </c>
      <c r="P27" s="70">
        <f>248.64+18000</f>
        <v>18248.64</v>
      </c>
      <c r="Q27" s="70">
        <v>18292.32</v>
      </c>
      <c r="R27" s="70">
        <v>94.355000000000004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165.60499999999999</v>
      </c>
      <c r="Y27" s="70">
        <v>0</v>
      </c>
      <c r="Z27" s="70">
        <v>163.01499999999999</v>
      </c>
      <c r="AA27" s="70">
        <v>0</v>
      </c>
      <c r="AB27" s="70">
        <v>504.38099999999997</v>
      </c>
      <c r="AC27" s="70">
        <v>0</v>
      </c>
      <c r="AD27" s="70">
        <v>190.149</v>
      </c>
      <c r="AE27" s="70">
        <v>0</v>
      </c>
      <c r="AF27" s="70">
        <v>0</v>
      </c>
      <c r="AG27" s="70">
        <v>0</v>
      </c>
      <c r="AH27" s="73"/>
      <c r="AI27" s="74"/>
    </row>
    <row r="28" spans="1:35" s="62" customFormat="1" ht="65.25" hidden="1" customHeight="1" x14ac:dyDescent="0.25">
      <c r="A28" s="86"/>
      <c r="B28" s="87"/>
      <c r="C28" s="51" t="s">
        <v>37</v>
      </c>
      <c r="D28" s="52">
        <f>SUM(J28,L28,N28,P28,R28,T28,V28,X28,Z28,AB28,AD28,AF28)</f>
        <v>0</v>
      </c>
      <c r="E28" s="52">
        <f>J28</f>
        <v>0</v>
      </c>
      <c r="F28" s="52">
        <f>G28</f>
        <v>0</v>
      </c>
      <c r="G28" s="52">
        <f>SUM(K28,M28,O28,Q28,S28,U28,W28,Y28,AA28,AC28,AE28,AG28)</f>
        <v>0</v>
      </c>
      <c r="H28" s="52">
        <f t="shared" si="11"/>
        <v>0</v>
      </c>
      <c r="I28" s="52">
        <f t="shared" si="12"/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3"/>
      <c r="AI28" s="74"/>
    </row>
    <row r="29" spans="1:35" s="67" customFormat="1" ht="24.75" customHeight="1" x14ac:dyDescent="0.25">
      <c r="A29" s="88"/>
      <c r="B29" s="83" t="s">
        <v>41</v>
      </c>
      <c r="C29" s="44" t="s">
        <v>28</v>
      </c>
      <c r="D29" s="45">
        <f>D30+D31+D32+D33</f>
        <v>314555.09299999999</v>
      </c>
      <c r="E29" s="45">
        <f t="shared" ref="E29:G29" si="18">E30+E31+E32+E33</f>
        <v>32779.167000000001</v>
      </c>
      <c r="F29" s="45">
        <f t="shared" si="18"/>
        <v>68039.42</v>
      </c>
      <c r="G29" s="45">
        <f t="shared" si="18"/>
        <v>68039.42</v>
      </c>
      <c r="H29" s="45">
        <f t="shared" si="11"/>
        <v>21.630366671570631</v>
      </c>
      <c r="I29" s="45">
        <f t="shared" si="12"/>
        <v>207.56909411395355</v>
      </c>
      <c r="J29" s="45">
        <f t="shared" ref="J29:AF29" si="19">J30+J31+J32+J33</f>
        <v>32779.167000000001</v>
      </c>
      <c r="K29" s="45">
        <f t="shared" si="19"/>
        <v>8265.57</v>
      </c>
      <c r="L29" s="45">
        <f t="shared" si="19"/>
        <v>29979.527999999998</v>
      </c>
      <c r="M29" s="45">
        <f t="shared" si="19"/>
        <v>19367.11</v>
      </c>
      <c r="N29" s="45">
        <f t="shared" si="19"/>
        <v>26513.575000000001</v>
      </c>
      <c r="O29" s="45">
        <f t="shared" si="19"/>
        <v>20547.189999999999</v>
      </c>
      <c r="P29" s="45">
        <f t="shared" si="19"/>
        <v>27055.757999999998</v>
      </c>
      <c r="Q29" s="45">
        <f t="shared" si="19"/>
        <v>19859.550000000003</v>
      </c>
      <c r="R29" s="45">
        <f t="shared" si="19"/>
        <v>37431.193999999996</v>
      </c>
      <c r="S29" s="45">
        <f t="shared" si="19"/>
        <v>0</v>
      </c>
      <c r="T29" s="45">
        <f t="shared" si="19"/>
        <v>33529.74</v>
      </c>
      <c r="U29" s="45">
        <f t="shared" si="19"/>
        <v>0</v>
      </c>
      <c r="V29" s="45">
        <f t="shared" si="19"/>
        <v>22237.188999999998</v>
      </c>
      <c r="W29" s="45">
        <f t="shared" si="19"/>
        <v>0</v>
      </c>
      <c r="X29" s="45">
        <f t="shared" si="19"/>
        <v>17548.155999999999</v>
      </c>
      <c r="Y29" s="45">
        <f t="shared" si="19"/>
        <v>0</v>
      </c>
      <c r="Z29" s="45">
        <f t="shared" si="19"/>
        <v>21779.213</v>
      </c>
      <c r="AA29" s="45">
        <f t="shared" si="19"/>
        <v>0</v>
      </c>
      <c r="AB29" s="45">
        <f t="shared" si="19"/>
        <v>21208.429</v>
      </c>
      <c r="AC29" s="45">
        <f t="shared" si="19"/>
        <v>0</v>
      </c>
      <c r="AD29" s="45">
        <f t="shared" si="19"/>
        <v>20351.248</v>
      </c>
      <c r="AE29" s="45">
        <f t="shared" si="19"/>
        <v>0</v>
      </c>
      <c r="AF29" s="45">
        <f t="shared" si="19"/>
        <v>24141.896000000001</v>
      </c>
      <c r="AG29" s="45">
        <f>AG30+AG31+AG32+AG33</f>
        <v>0</v>
      </c>
      <c r="AH29" s="79"/>
      <c r="AI29" s="66"/>
    </row>
    <row r="30" spans="1:35" s="67" customFormat="1" ht="42.75" hidden="1" customHeight="1" x14ac:dyDescent="0.25">
      <c r="A30" s="89"/>
      <c r="B30" s="84"/>
      <c r="C30" s="51" t="s">
        <v>29</v>
      </c>
      <c r="D30" s="52">
        <f>SUM(J30,L30,N30,P30,R30,T30,V30,X30,Z30,AB30,AD30,AF30)</f>
        <v>0</v>
      </c>
      <c r="E30" s="52">
        <f>J30</f>
        <v>0</v>
      </c>
      <c r="F30" s="52">
        <f>G30</f>
        <v>0</v>
      </c>
      <c r="G30" s="52">
        <f>SUM(K30,M30,O30,Q30,S30,U30,W30,Y30,AA30,AC30,AE30,AG30)</f>
        <v>0</v>
      </c>
      <c r="H30" s="52">
        <f t="shared" si="11"/>
        <v>0</v>
      </c>
      <c r="I30" s="52">
        <f t="shared" si="12"/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65"/>
      <c r="AI30" s="66"/>
    </row>
    <row r="31" spans="1:35" s="67" customFormat="1" ht="48" hidden="1" customHeight="1" x14ac:dyDescent="0.25">
      <c r="A31" s="89"/>
      <c r="B31" s="84"/>
      <c r="C31" s="51" t="s">
        <v>30</v>
      </c>
      <c r="D31" s="52">
        <f>SUM(J31,L31,N31,P31,R31,T31,V31,X31,Z31,AB31,AD31,AF31)</f>
        <v>0</v>
      </c>
      <c r="E31" s="52">
        <f>J31</f>
        <v>0</v>
      </c>
      <c r="F31" s="52">
        <f>G31</f>
        <v>0</v>
      </c>
      <c r="G31" s="52">
        <f>SUM(K31,M31,O31,Q31,S31,U31,W31,Y31,AA31,AC31,AE31,AG31)</f>
        <v>0</v>
      </c>
      <c r="H31" s="52">
        <f t="shared" si="11"/>
        <v>0</v>
      </c>
      <c r="I31" s="52">
        <f t="shared" si="12"/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65"/>
      <c r="AI31" s="66"/>
    </row>
    <row r="32" spans="1:35" s="67" customFormat="1" ht="48" customHeight="1" x14ac:dyDescent="0.25">
      <c r="A32" s="89"/>
      <c r="B32" s="84"/>
      <c r="C32" s="51" t="s">
        <v>31</v>
      </c>
      <c r="D32" s="52">
        <f>SUM(J32,L32,N32,P32,R32,T32,V32,X32,Z32,AB32,AD32,AF32)</f>
        <v>274099.49099999998</v>
      </c>
      <c r="E32" s="52">
        <f>J32</f>
        <v>28096.323</v>
      </c>
      <c r="F32" s="52">
        <f>G32</f>
        <v>68039.42</v>
      </c>
      <c r="G32" s="52">
        <f>SUM(K32,M32,O32,Q32,S32,U32,W32,Y32,AA32,AC32,AE32,AG32)</f>
        <v>68039.42</v>
      </c>
      <c r="H32" s="52">
        <f t="shared" si="11"/>
        <v>24.822891772535254</v>
      </c>
      <c r="I32" s="52">
        <f t="shared" si="12"/>
        <v>242.16485552219766</v>
      </c>
      <c r="J32" s="70">
        <f>18103.863+9992.46</f>
        <v>28096.323</v>
      </c>
      <c r="K32" s="70">
        <v>8265.57</v>
      </c>
      <c r="L32" s="70">
        <f>19335.834+5993.974</f>
        <v>25329.807999999997</v>
      </c>
      <c r="M32" s="90">
        <v>19367.11</v>
      </c>
      <c r="N32" s="70">
        <f>14786.868+6352.602</f>
        <v>21139.47</v>
      </c>
      <c r="O32" s="70">
        <v>20547.189999999999</v>
      </c>
      <c r="P32" s="70">
        <f>16299.542+7196.022</f>
        <v>23495.563999999998</v>
      </c>
      <c r="Q32" s="70">
        <f>12114.04+7745.51</f>
        <v>19859.550000000003</v>
      </c>
      <c r="R32" s="70">
        <f>21281.203+12061.111</f>
        <v>33342.313999999998</v>
      </c>
      <c r="S32" s="70">
        <v>0</v>
      </c>
      <c r="T32" s="70">
        <f>14173.817+18250.468</f>
        <v>32424.285</v>
      </c>
      <c r="U32" s="70">
        <v>0</v>
      </c>
      <c r="V32" s="70">
        <f>14405.061+7823.288</f>
        <v>22228.348999999998</v>
      </c>
      <c r="W32" s="70">
        <v>0</v>
      </c>
      <c r="X32" s="70">
        <f>13860.501+3678.815</f>
        <v>17539.315999999999</v>
      </c>
      <c r="Y32" s="70">
        <v>0</v>
      </c>
      <c r="Z32" s="70">
        <f>9913.031+7586.302</f>
        <v>17499.332999999999</v>
      </c>
      <c r="AA32" s="70">
        <v>0</v>
      </c>
      <c r="AB32" s="70">
        <f>10650.361+6368.8</f>
        <v>17019.161</v>
      </c>
      <c r="AC32" s="70">
        <v>0</v>
      </c>
      <c r="AD32" s="70">
        <f>9433.743+7007.749</f>
        <v>16441.491999999998</v>
      </c>
      <c r="AE32" s="70">
        <v>0</v>
      </c>
      <c r="AF32" s="70">
        <f>10376.512+9167.564</f>
        <v>19544.076000000001</v>
      </c>
      <c r="AG32" s="70">
        <v>0</v>
      </c>
      <c r="AH32" s="65"/>
      <c r="AI32" s="66"/>
    </row>
    <row r="33" spans="1:35" s="62" customFormat="1" ht="45" customHeight="1" x14ac:dyDescent="0.25">
      <c r="A33" s="91"/>
      <c r="B33" s="92"/>
      <c r="C33" s="51" t="s">
        <v>37</v>
      </c>
      <c r="D33" s="52">
        <f>SUM(J33,L33,N33,P33,R33,T33,V33,X33,Z33,AB33,AD33,AF33)</f>
        <v>40455.602000000006</v>
      </c>
      <c r="E33" s="52">
        <f>J33</f>
        <v>4682.8440000000001</v>
      </c>
      <c r="F33" s="52">
        <f>G33</f>
        <v>0</v>
      </c>
      <c r="G33" s="52">
        <f>SUM(K33,M33,O33,Q33,S33,U33,W33,Y33,AA33,AC33,AE33,AG33)</f>
        <v>0</v>
      </c>
      <c r="H33" s="52">
        <f t="shared" si="11"/>
        <v>0</v>
      </c>
      <c r="I33" s="52">
        <f t="shared" si="12"/>
        <v>0</v>
      </c>
      <c r="J33" s="70">
        <v>4682.8440000000001</v>
      </c>
      <c r="K33" s="70">
        <v>0</v>
      </c>
      <c r="L33" s="70">
        <v>4649.72</v>
      </c>
      <c r="M33" s="70">
        <v>0</v>
      </c>
      <c r="N33" s="70">
        <v>5374.1049999999996</v>
      </c>
      <c r="O33" s="70">
        <v>0</v>
      </c>
      <c r="P33" s="70">
        <v>3560.194</v>
      </c>
      <c r="Q33" s="70">
        <v>0</v>
      </c>
      <c r="R33" s="70">
        <v>4088.88</v>
      </c>
      <c r="S33" s="70">
        <v>0</v>
      </c>
      <c r="T33" s="70">
        <v>1105.4549999999999</v>
      </c>
      <c r="U33" s="70">
        <v>0</v>
      </c>
      <c r="V33" s="70">
        <v>8.84</v>
      </c>
      <c r="W33" s="70">
        <v>0</v>
      </c>
      <c r="X33" s="70">
        <v>8.84</v>
      </c>
      <c r="Y33" s="70">
        <v>0</v>
      </c>
      <c r="Z33" s="70">
        <v>4279.88</v>
      </c>
      <c r="AA33" s="70">
        <v>0</v>
      </c>
      <c r="AB33" s="70">
        <v>4189.268</v>
      </c>
      <c r="AC33" s="70">
        <v>0</v>
      </c>
      <c r="AD33" s="70">
        <v>3909.7559999999999</v>
      </c>
      <c r="AE33" s="70">
        <v>0</v>
      </c>
      <c r="AF33" s="70">
        <v>4597.82</v>
      </c>
      <c r="AG33" s="70">
        <v>0</v>
      </c>
      <c r="AH33" s="73"/>
      <c r="AI33" s="74"/>
    </row>
    <row r="34" spans="1:35" s="67" customFormat="1" ht="39.75" customHeight="1" x14ac:dyDescent="0.25">
      <c r="A34" s="88"/>
      <c r="B34" s="83" t="s">
        <v>42</v>
      </c>
      <c r="C34" s="44" t="s">
        <v>28</v>
      </c>
      <c r="D34" s="45">
        <f>D35+D36+D37+D38</f>
        <v>386.00099999999998</v>
      </c>
      <c r="E34" s="45">
        <f t="shared" ref="E34:G34" si="20">E35+E36+E37+E38</f>
        <v>62.82</v>
      </c>
      <c r="F34" s="45">
        <f t="shared" si="20"/>
        <v>54.89</v>
      </c>
      <c r="G34" s="45">
        <f t="shared" si="20"/>
        <v>54.89</v>
      </c>
      <c r="H34" s="45">
        <f t="shared" si="11"/>
        <v>14.220170414066285</v>
      </c>
      <c r="I34" s="45">
        <f t="shared" si="12"/>
        <v>87.376631645972623</v>
      </c>
      <c r="J34" s="45">
        <f t="shared" ref="J34:AF34" si="21">J35+J36+J37+J38</f>
        <v>62.82</v>
      </c>
      <c r="K34" s="45">
        <f t="shared" si="21"/>
        <v>0</v>
      </c>
      <c r="L34" s="45">
        <f t="shared" si="21"/>
        <v>49.597000000000001</v>
      </c>
      <c r="M34" s="45">
        <f t="shared" si="21"/>
        <v>18.63</v>
      </c>
      <c r="N34" s="45">
        <f t="shared" si="21"/>
        <v>20.422000000000001</v>
      </c>
      <c r="O34" s="45">
        <f t="shared" si="21"/>
        <v>16.53</v>
      </c>
      <c r="P34" s="45">
        <f t="shared" si="21"/>
        <v>84.972999999999999</v>
      </c>
      <c r="Q34" s="45">
        <f t="shared" si="21"/>
        <v>19.73</v>
      </c>
      <c r="R34" s="45">
        <f t="shared" si="21"/>
        <v>12.821999999999999</v>
      </c>
      <c r="S34" s="45">
        <f t="shared" si="21"/>
        <v>0</v>
      </c>
      <c r="T34" s="45">
        <f t="shared" si="21"/>
        <v>12.821999999999999</v>
      </c>
      <c r="U34" s="45">
        <f t="shared" si="21"/>
        <v>0</v>
      </c>
      <c r="V34" s="45">
        <f t="shared" si="21"/>
        <v>12.821999999999999</v>
      </c>
      <c r="W34" s="45">
        <f t="shared" si="21"/>
        <v>0</v>
      </c>
      <c r="X34" s="45">
        <f t="shared" si="21"/>
        <v>24.638000000000002</v>
      </c>
      <c r="Y34" s="45">
        <f t="shared" si="21"/>
        <v>0</v>
      </c>
      <c r="Z34" s="45">
        <f t="shared" si="21"/>
        <v>20.821999999999999</v>
      </c>
      <c r="AA34" s="45">
        <f t="shared" si="21"/>
        <v>0</v>
      </c>
      <c r="AB34" s="45">
        <f t="shared" si="21"/>
        <v>45.796999999999997</v>
      </c>
      <c r="AC34" s="45">
        <f t="shared" si="21"/>
        <v>0</v>
      </c>
      <c r="AD34" s="45">
        <f t="shared" si="21"/>
        <v>12.821999999999999</v>
      </c>
      <c r="AE34" s="45">
        <f t="shared" si="21"/>
        <v>0</v>
      </c>
      <c r="AF34" s="45">
        <f t="shared" si="21"/>
        <v>25.643999999999998</v>
      </c>
      <c r="AG34" s="45">
        <f>AG35+AG36+AG37+AG38</f>
        <v>0</v>
      </c>
      <c r="AH34" s="79"/>
      <c r="AI34" s="66"/>
    </row>
    <row r="35" spans="1:35" s="67" customFormat="1" ht="42.75" hidden="1" customHeight="1" x14ac:dyDescent="0.25">
      <c r="A35" s="89"/>
      <c r="B35" s="84"/>
      <c r="C35" s="51" t="s">
        <v>29</v>
      </c>
      <c r="D35" s="52">
        <f>SUM(J35,L35,N35,P35,R35,T35,V35,X35,Z35,AB35,AD35,AF35)</f>
        <v>0</v>
      </c>
      <c r="E35" s="52">
        <f>J35</f>
        <v>0</v>
      </c>
      <c r="F35" s="52">
        <f>G35</f>
        <v>0</v>
      </c>
      <c r="G35" s="52">
        <f>SUM(K35,M35,O35,Q35,S35,U35,W35,Y35,AA35,AC35,AE35,AG35)</f>
        <v>0</v>
      </c>
      <c r="H35" s="52">
        <f t="shared" si="11"/>
        <v>0</v>
      </c>
      <c r="I35" s="52">
        <f t="shared" si="12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65"/>
      <c r="AI35" s="66"/>
    </row>
    <row r="36" spans="1:35" s="67" customFormat="1" ht="48" hidden="1" customHeight="1" x14ac:dyDescent="0.25">
      <c r="A36" s="89"/>
      <c r="B36" s="84"/>
      <c r="C36" s="51" t="s">
        <v>30</v>
      </c>
      <c r="D36" s="52">
        <f>SUM(J36,L36,N36,P36,R36,T36,V36,X36,Z36,AB36,AD36,AF36)</f>
        <v>0</v>
      </c>
      <c r="E36" s="52">
        <f>J36</f>
        <v>0</v>
      </c>
      <c r="F36" s="52">
        <f>G36</f>
        <v>0</v>
      </c>
      <c r="G36" s="52">
        <f>SUM(K36,M36,O36,Q36,S36,U36,W36,Y36,AA36,AC36,AE36,AG36)</f>
        <v>0</v>
      </c>
      <c r="H36" s="52">
        <f t="shared" si="11"/>
        <v>0</v>
      </c>
      <c r="I36" s="52">
        <f t="shared" si="12"/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65"/>
      <c r="AI36" s="66"/>
    </row>
    <row r="37" spans="1:35" s="67" customFormat="1" ht="48" customHeight="1" x14ac:dyDescent="0.25">
      <c r="A37" s="89"/>
      <c r="B37" s="84"/>
      <c r="C37" s="51" t="s">
        <v>31</v>
      </c>
      <c r="D37" s="52">
        <f>SUM(J37,L37,N37,P37,R37,T37,V37,X37,Z37,AB37,AD37,AF37)</f>
        <v>386.00099999999998</v>
      </c>
      <c r="E37" s="52">
        <f>J37</f>
        <v>62.82</v>
      </c>
      <c r="F37" s="52">
        <f>G37</f>
        <v>54.89</v>
      </c>
      <c r="G37" s="52">
        <f>SUM(K37,M37,O37,Q37,S37,U37,W37,Y37,AA37,AC37,AE37,AG37)</f>
        <v>54.89</v>
      </c>
      <c r="H37" s="52">
        <f t="shared" si="11"/>
        <v>14.220170414066285</v>
      </c>
      <c r="I37" s="52">
        <f t="shared" si="12"/>
        <v>87.376631645972623</v>
      </c>
      <c r="J37" s="70">
        <v>62.82</v>
      </c>
      <c r="K37" s="70">
        <v>0</v>
      </c>
      <c r="L37" s="70">
        <v>49.597000000000001</v>
      </c>
      <c r="M37" s="85">
        <v>18.63</v>
      </c>
      <c r="N37" s="70">
        <v>20.422000000000001</v>
      </c>
      <c r="O37" s="70">
        <v>16.53</v>
      </c>
      <c r="P37" s="70">
        <v>84.972999999999999</v>
      </c>
      <c r="Q37" s="70">
        <v>19.73</v>
      </c>
      <c r="R37" s="70">
        <v>12.821999999999999</v>
      </c>
      <c r="S37" s="70">
        <v>0</v>
      </c>
      <c r="T37" s="70">
        <v>12.821999999999999</v>
      </c>
      <c r="U37" s="70">
        <v>0</v>
      </c>
      <c r="V37" s="70">
        <v>12.821999999999999</v>
      </c>
      <c r="W37" s="70">
        <v>0</v>
      </c>
      <c r="X37" s="70">
        <v>24.638000000000002</v>
      </c>
      <c r="Y37" s="70">
        <v>0</v>
      </c>
      <c r="Z37" s="70">
        <v>20.821999999999999</v>
      </c>
      <c r="AA37" s="70">
        <v>0</v>
      </c>
      <c r="AB37" s="93">
        <v>45.796999999999997</v>
      </c>
      <c r="AC37" s="70">
        <v>0</v>
      </c>
      <c r="AD37" s="70">
        <v>12.821999999999999</v>
      </c>
      <c r="AE37" s="70">
        <v>0</v>
      </c>
      <c r="AF37" s="70">
        <v>25.643999999999998</v>
      </c>
      <c r="AG37" s="70">
        <v>0</v>
      </c>
      <c r="AH37" s="65"/>
      <c r="AI37" s="66"/>
    </row>
    <row r="38" spans="1:35" s="62" customFormat="1" ht="45" hidden="1" customHeight="1" x14ac:dyDescent="0.25">
      <c r="A38" s="91"/>
      <c r="B38" s="92"/>
      <c r="C38" s="51" t="s">
        <v>37</v>
      </c>
      <c r="D38" s="52">
        <f>SUM(J38,L38,N38,P38,R38,T38,V38,X38,Z38,AB38,AD38,AF38)</f>
        <v>0</v>
      </c>
      <c r="E38" s="52">
        <f>J38</f>
        <v>0</v>
      </c>
      <c r="F38" s="52">
        <f>G38</f>
        <v>0</v>
      </c>
      <c r="G38" s="52">
        <f>SUM(K38,M38,O38,Q38,S38,U38,W38,Y38,AA38,AC38,AE38,AG38)</f>
        <v>0</v>
      </c>
      <c r="H38" s="52">
        <f t="shared" si="11"/>
        <v>0</v>
      </c>
      <c r="I38" s="52">
        <f t="shared" si="12"/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3"/>
      <c r="AI38" s="74"/>
    </row>
    <row r="39" spans="1:35" s="67" customFormat="1" ht="24.75" customHeight="1" x14ac:dyDescent="0.25">
      <c r="A39" s="88"/>
      <c r="B39" s="83" t="s">
        <v>43</v>
      </c>
      <c r="C39" s="44" t="s">
        <v>28</v>
      </c>
      <c r="D39" s="45">
        <f>D40+D41+D42+D43</f>
        <v>8.3000000000000007</v>
      </c>
      <c r="E39" s="45">
        <f>E40+E41+E42+E43</f>
        <v>0</v>
      </c>
      <c r="F39" s="45">
        <f>F40+F41+F42+F43</f>
        <v>0</v>
      </c>
      <c r="G39" s="45">
        <f>G40+G41+G42+G43</f>
        <v>0</v>
      </c>
      <c r="H39" s="45">
        <f t="shared" si="11"/>
        <v>0</v>
      </c>
      <c r="I39" s="45">
        <f t="shared" si="12"/>
        <v>0</v>
      </c>
      <c r="J39" s="45">
        <f t="shared" ref="J39:AG39" si="22">J40+J41+J42+J43</f>
        <v>0</v>
      </c>
      <c r="K39" s="45">
        <f t="shared" si="22"/>
        <v>0</v>
      </c>
      <c r="L39" s="45">
        <f t="shared" si="22"/>
        <v>0</v>
      </c>
      <c r="M39" s="45">
        <f t="shared" si="22"/>
        <v>0</v>
      </c>
      <c r="N39" s="45">
        <f t="shared" si="22"/>
        <v>0</v>
      </c>
      <c r="O39" s="45">
        <f t="shared" si="22"/>
        <v>0</v>
      </c>
      <c r="P39" s="45">
        <f t="shared" si="22"/>
        <v>8.3000000000000007</v>
      </c>
      <c r="Q39" s="45">
        <f t="shared" si="22"/>
        <v>0</v>
      </c>
      <c r="R39" s="45">
        <f t="shared" si="22"/>
        <v>0</v>
      </c>
      <c r="S39" s="45">
        <f t="shared" si="22"/>
        <v>0</v>
      </c>
      <c r="T39" s="45">
        <f t="shared" si="22"/>
        <v>0</v>
      </c>
      <c r="U39" s="45">
        <f t="shared" si="22"/>
        <v>0</v>
      </c>
      <c r="V39" s="45">
        <f t="shared" si="22"/>
        <v>0</v>
      </c>
      <c r="W39" s="45">
        <f t="shared" si="22"/>
        <v>0</v>
      </c>
      <c r="X39" s="45">
        <f t="shared" si="22"/>
        <v>0</v>
      </c>
      <c r="Y39" s="45">
        <f t="shared" si="22"/>
        <v>0</v>
      </c>
      <c r="Z39" s="45">
        <f t="shared" si="22"/>
        <v>0</v>
      </c>
      <c r="AA39" s="45">
        <f t="shared" si="22"/>
        <v>0</v>
      </c>
      <c r="AB39" s="45">
        <f t="shared" si="22"/>
        <v>0</v>
      </c>
      <c r="AC39" s="45">
        <f t="shared" si="22"/>
        <v>0</v>
      </c>
      <c r="AD39" s="45">
        <f t="shared" si="22"/>
        <v>0</v>
      </c>
      <c r="AE39" s="45">
        <f t="shared" si="22"/>
        <v>0</v>
      </c>
      <c r="AF39" s="45">
        <f t="shared" si="22"/>
        <v>0</v>
      </c>
      <c r="AG39" s="45">
        <f t="shared" si="22"/>
        <v>0</v>
      </c>
      <c r="AH39" s="79"/>
      <c r="AI39" s="66"/>
    </row>
    <row r="40" spans="1:35" s="67" customFormat="1" ht="42.75" hidden="1" customHeight="1" x14ac:dyDescent="0.25">
      <c r="A40" s="89"/>
      <c r="B40" s="84"/>
      <c r="C40" s="51" t="s">
        <v>29</v>
      </c>
      <c r="D40" s="52">
        <f>SUM(J40,L40,N40,P40,R40,T40,V40,X40,Z40,AB40,AD40,AF40)</f>
        <v>0</v>
      </c>
      <c r="E40" s="52">
        <f>J40</f>
        <v>0</v>
      </c>
      <c r="F40" s="52">
        <f>G40</f>
        <v>0</v>
      </c>
      <c r="G40" s="52">
        <f>SUM(K40,M40,O40,Q40,S40,U40,W40,Y40,AA40,AC40,AE40,AG40)</f>
        <v>0</v>
      </c>
      <c r="H40" s="52">
        <f t="shared" si="11"/>
        <v>0</v>
      </c>
      <c r="I40" s="52">
        <f t="shared" si="12"/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65"/>
      <c r="AI40" s="66"/>
    </row>
    <row r="41" spans="1:35" s="67" customFormat="1" ht="48" hidden="1" customHeight="1" x14ac:dyDescent="0.25">
      <c r="A41" s="89"/>
      <c r="B41" s="84"/>
      <c r="C41" s="51" t="s">
        <v>30</v>
      </c>
      <c r="D41" s="52">
        <f>SUM(J41,L41,N41,P41,R41,T41,V41,X41,Z41,AB41,AD41,AF41)</f>
        <v>0</v>
      </c>
      <c r="E41" s="52">
        <f>J41</f>
        <v>0</v>
      </c>
      <c r="F41" s="52">
        <f>G41</f>
        <v>0</v>
      </c>
      <c r="G41" s="52">
        <f>SUM(K41,M41,O41,Q41,S41,U41,W41,Y41,AA41,AC41,AE41,AG41)</f>
        <v>0</v>
      </c>
      <c r="H41" s="52">
        <f t="shared" si="11"/>
        <v>0</v>
      </c>
      <c r="I41" s="52">
        <f t="shared" si="12"/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65"/>
      <c r="AI41" s="66"/>
    </row>
    <row r="42" spans="1:35" s="67" customFormat="1" ht="48" customHeight="1" x14ac:dyDescent="0.25">
      <c r="A42" s="89"/>
      <c r="B42" s="84"/>
      <c r="C42" s="51" t="s">
        <v>31</v>
      </c>
      <c r="D42" s="52">
        <f>SUM(J42,L42,N42,P42,R42,T42,V42,X42,Z42,AB42,AD42,AF42)</f>
        <v>8.3000000000000007</v>
      </c>
      <c r="E42" s="52">
        <f>J42</f>
        <v>0</v>
      </c>
      <c r="F42" s="52">
        <f>G42</f>
        <v>0</v>
      </c>
      <c r="G42" s="52">
        <f>SUM(K42,M42,O42,Q42,S42,U42,W42,Y42,AA42,AC42,AE42,AG42)</f>
        <v>0</v>
      </c>
      <c r="H42" s="52">
        <f t="shared" si="11"/>
        <v>0</v>
      </c>
      <c r="I42" s="52">
        <f t="shared" si="12"/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8.3000000000000007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65"/>
      <c r="AI42" s="66"/>
    </row>
    <row r="43" spans="1:35" s="62" customFormat="1" ht="45" hidden="1" customHeight="1" x14ac:dyDescent="0.25">
      <c r="A43" s="91"/>
      <c r="B43" s="92"/>
      <c r="C43" s="51" t="s">
        <v>37</v>
      </c>
      <c r="D43" s="52">
        <f>SUM(J43,L43,N43,P43,R43,T43,V43,X43,Z43,AB43,AD43,AF43)</f>
        <v>0</v>
      </c>
      <c r="E43" s="52">
        <f>J43</f>
        <v>0</v>
      </c>
      <c r="F43" s="52">
        <f>G43</f>
        <v>0</v>
      </c>
      <c r="G43" s="52">
        <f>SUM(K43,M43,O43,Q43,S43,U43,W43,Y43,AA43,AC43,AE43,AG43)</f>
        <v>0</v>
      </c>
      <c r="H43" s="52">
        <f t="shared" si="11"/>
        <v>0</v>
      </c>
      <c r="I43" s="52">
        <f t="shared" si="12"/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3"/>
      <c r="AI43" s="74"/>
    </row>
    <row r="44" spans="1:35" s="67" customFormat="1" ht="24.75" customHeight="1" x14ac:dyDescent="0.25">
      <c r="A44" s="88"/>
      <c r="B44" s="83" t="s">
        <v>44</v>
      </c>
      <c r="C44" s="44" t="s">
        <v>28</v>
      </c>
      <c r="D44" s="45">
        <f>D45+D46+D47+D48</f>
        <v>9193.9189999999999</v>
      </c>
      <c r="E44" s="45">
        <f t="shared" ref="E44:G44" si="23">E45+E46+E47+E48</f>
        <v>22.545999999999999</v>
      </c>
      <c r="F44" s="45">
        <f t="shared" si="23"/>
        <v>109.03</v>
      </c>
      <c r="G44" s="45">
        <f t="shared" si="23"/>
        <v>109.03</v>
      </c>
      <c r="H44" s="45">
        <f t="shared" si="11"/>
        <v>1.1858925448440432</v>
      </c>
      <c r="I44" s="45">
        <f t="shared" si="12"/>
        <v>483.5891067151602</v>
      </c>
      <c r="J44" s="45">
        <f t="shared" ref="J44:AF44" si="24">J45+J46+J47+J48</f>
        <v>22.545999999999999</v>
      </c>
      <c r="K44" s="45">
        <f t="shared" si="24"/>
        <v>0</v>
      </c>
      <c r="L44" s="45">
        <f t="shared" si="24"/>
        <v>22.545999999999999</v>
      </c>
      <c r="M44" s="45">
        <f t="shared" si="24"/>
        <v>27.59</v>
      </c>
      <c r="N44" s="45">
        <f t="shared" si="24"/>
        <v>500.93200000000002</v>
      </c>
      <c r="O44" s="45">
        <f t="shared" si="24"/>
        <v>16.739999999999998</v>
      </c>
      <c r="P44" s="45">
        <f t="shared" si="24"/>
        <v>22.545999999999999</v>
      </c>
      <c r="Q44" s="45">
        <f t="shared" si="24"/>
        <v>64.7</v>
      </c>
      <c r="R44" s="45">
        <f t="shared" si="24"/>
        <v>2974.9459999999999</v>
      </c>
      <c r="S44" s="45">
        <f t="shared" si="24"/>
        <v>0</v>
      </c>
      <c r="T44" s="45">
        <f t="shared" si="24"/>
        <v>22.545999999999999</v>
      </c>
      <c r="U44" s="45">
        <f t="shared" si="24"/>
        <v>0</v>
      </c>
      <c r="V44" s="45">
        <f t="shared" si="24"/>
        <v>0</v>
      </c>
      <c r="W44" s="45">
        <f t="shared" si="24"/>
        <v>0</v>
      </c>
      <c r="X44" s="45">
        <f t="shared" si="24"/>
        <v>0</v>
      </c>
      <c r="Y44" s="45">
        <f t="shared" si="24"/>
        <v>0</v>
      </c>
      <c r="Z44" s="45">
        <f t="shared" si="24"/>
        <v>22.545999999999999</v>
      </c>
      <c r="AA44" s="45">
        <f t="shared" si="24"/>
        <v>0</v>
      </c>
      <c r="AB44" s="45">
        <f t="shared" si="24"/>
        <v>22.545999999999999</v>
      </c>
      <c r="AC44" s="45">
        <f t="shared" si="24"/>
        <v>0</v>
      </c>
      <c r="AD44" s="45">
        <f t="shared" si="24"/>
        <v>22.545999999999999</v>
      </c>
      <c r="AE44" s="45">
        <f t="shared" si="24"/>
        <v>0</v>
      </c>
      <c r="AF44" s="45">
        <f t="shared" si="24"/>
        <v>5560.2190000000001</v>
      </c>
      <c r="AG44" s="45">
        <f>AG45+AG46+AG47+AG48</f>
        <v>0</v>
      </c>
      <c r="AH44" s="79"/>
      <c r="AI44" s="66"/>
    </row>
    <row r="45" spans="1:35" s="67" customFormat="1" ht="42.75" hidden="1" customHeight="1" x14ac:dyDescent="0.25">
      <c r="A45" s="89"/>
      <c r="B45" s="84"/>
      <c r="C45" s="51" t="s">
        <v>29</v>
      </c>
      <c r="D45" s="52">
        <f>SUM(J45,L45,N45,P45,R45,T45,V45,X45,Z45,AB45,AD45,AF45)</f>
        <v>0</v>
      </c>
      <c r="E45" s="52">
        <f>J45</f>
        <v>0</v>
      </c>
      <c r="F45" s="52">
        <f>G45</f>
        <v>0</v>
      </c>
      <c r="G45" s="52">
        <f>SUM(K45,M45,O45,Q45,S45,U45,W45,Y45,AA45,AC45,AE45,AG45)</f>
        <v>0</v>
      </c>
      <c r="H45" s="52">
        <f t="shared" si="11"/>
        <v>0</v>
      </c>
      <c r="I45" s="52">
        <f t="shared" si="12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65"/>
      <c r="AI45" s="66"/>
    </row>
    <row r="46" spans="1:35" s="67" customFormat="1" ht="48" customHeight="1" x14ac:dyDescent="0.25">
      <c r="A46" s="89"/>
      <c r="B46" s="84"/>
      <c r="C46" s="51" t="s">
        <v>30</v>
      </c>
      <c r="D46" s="52">
        <f>SUM(J46,L46,N46,P46,R46,T46,V46,X46,Z46,AB46,AD46,AF46)</f>
        <v>2804.7</v>
      </c>
      <c r="E46" s="52">
        <f>J46</f>
        <v>0</v>
      </c>
      <c r="F46" s="52">
        <f>G46</f>
        <v>0</v>
      </c>
      <c r="G46" s="52">
        <f>SUM(K46,M46,O46,Q46,S46,U46,W46,Y46,AA46,AC46,AE46,AG46)</f>
        <v>0</v>
      </c>
      <c r="H46" s="52">
        <f t="shared" si="11"/>
        <v>0</v>
      </c>
      <c r="I46" s="52">
        <f t="shared" si="12"/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2804.7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65"/>
      <c r="AI46" s="66"/>
    </row>
    <row r="47" spans="1:35" s="67" customFormat="1" ht="48" customHeight="1" x14ac:dyDescent="0.25">
      <c r="A47" s="89"/>
      <c r="B47" s="84"/>
      <c r="C47" s="51" t="s">
        <v>31</v>
      </c>
      <c r="D47" s="52">
        <f>SUM(J47,L47,N47,P47,R47,T47,V47,X47,Z47,AB47,AD47,AF47)</f>
        <v>6389.2190000000001</v>
      </c>
      <c r="E47" s="52">
        <f>J47</f>
        <v>22.545999999999999</v>
      </c>
      <c r="F47" s="52">
        <f>G47</f>
        <v>109.03</v>
      </c>
      <c r="G47" s="52">
        <f>SUM(K47,M47,O47,Q47,S47,U47,W47,Y47,AA47,AC47,AE47,AG47)</f>
        <v>109.03</v>
      </c>
      <c r="H47" s="52">
        <f t="shared" si="11"/>
        <v>1.706468349261467</v>
      </c>
      <c r="I47" s="52">
        <f t="shared" si="12"/>
        <v>483.5891067151602</v>
      </c>
      <c r="J47" s="70">
        <v>22.545999999999999</v>
      </c>
      <c r="K47" s="70">
        <v>0</v>
      </c>
      <c r="L47" s="70">
        <v>22.545999999999999</v>
      </c>
      <c r="M47" s="85">
        <v>27.59</v>
      </c>
      <c r="N47" s="70">
        <v>500.93200000000002</v>
      </c>
      <c r="O47" s="70">
        <v>16.739999999999998</v>
      </c>
      <c r="P47" s="70">
        <v>22.545999999999999</v>
      </c>
      <c r="Q47" s="70">
        <v>64.7</v>
      </c>
      <c r="R47" s="70">
        <v>170.24600000000001</v>
      </c>
      <c r="S47" s="70">
        <v>0</v>
      </c>
      <c r="T47" s="70">
        <v>22.545999999999999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22.545999999999999</v>
      </c>
      <c r="AA47" s="70">
        <v>0</v>
      </c>
      <c r="AB47" s="70">
        <v>22.545999999999999</v>
      </c>
      <c r="AC47" s="70">
        <v>0</v>
      </c>
      <c r="AD47" s="70">
        <v>22.545999999999999</v>
      </c>
      <c r="AE47" s="70">
        <v>0</v>
      </c>
      <c r="AF47" s="70">
        <v>5560.2190000000001</v>
      </c>
      <c r="AG47" s="70">
        <v>0</v>
      </c>
      <c r="AH47" s="65"/>
      <c r="AI47" s="66"/>
    </row>
    <row r="48" spans="1:35" s="62" customFormat="1" ht="51.75" hidden="1" customHeight="1" x14ac:dyDescent="0.25">
      <c r="A48" s="91"/>
      <c r="B48" s="92"/>
      <c r="C48" s="51" t="s">
        <v>37</v>
      </c>
      <c r="D48" s="52">
        <f>SUM(J48,L48,N48,P48,R48,T48,V48,X48,Z48,AB48,AD48,AF48)</f>
        <v>0</v>
      </c>
      <c r="E48" s="52">
        <f>J48</f>
        <v>0</v>
      </c>
      <c r="F48" s="52">
        <f>G48</f>
        <v>0</v>
      </c>
      <c r="G48" s="52">
        <f>SUM(K48,M48,O48,Q48,S48,U48,W48,Y48,AA48,AC48,AE48,AG48)</f>
        <v>0</v>
      </c>
      <c r="H48" s="52">
        <f t="shared" si="11"/>
        <v>0</v>
      </c>
      <c r="I48" s="52">
        <f t="shared" si="12"/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3"/>
      <c r="AI48" s="74"/>
    </row>
    <row r="49" spans="1:35" s="67" customFormat="1" ht="52.5" customHeight="1" x14ac:dyDescent="0.25">
      <c r="A49" s="88"/>
      <c r="B49" s="83" t="s">
        <v>45</v>
      </c>
      <c r="C49" s="44" t="s">
        <v>28</v>
      </c>
      <c r="D49" s="45">
        <f>D50+D51+D52+D53</f>
        <v>1798.1</v>
      </c>
      <c r="E49" s="45">
        <f t="shared" ref="E49:G49" si="25">E50+E51+E52+E53</f>
        <v>0</v>
      </c>
      <c r="F49" s="45">
        <f t="shared" si="25"/>
        <v>0</v>
      </c>
      <c r="G49" s="45">
        <f t="shared" si="25"/>
        <v>0</v>
      </c>
      <c r="H49" s="45">
        <f t="shared" si="11"/>
        <v>0</v>
      </c>
      <c r="I49" s="45">
        <f t="shared" si="12"/>
        <v>0</v>
      </c>
      <c r="J49" s="45">
        <f t="shared" ref="J49:AF49" si="26">J50+J51+J52+J53</f>
        <v>0</v>
      </c>
      <c r="K49" s="45">
        <f t="shared" si="26"/>
        <v>0</v>
      </c>
      <c r="L49" s="45">
        <f t="shared" si="26"/>
        <v>0</v>
      </c>
      <c r="M49" s="45">
        <f t="shared" si="26"/>
        <v>0</v>
      </c>
      <c r="N49" s="45">
        <f t="shared" si="26"/>
        <v>0</v>
      </c>
      <c r="O49" s="45">
        <f t="shared" si="26"/>
        <v>0</v>
      </c>
      <c r="P49" s="45">
        <f t="shared" si="26"/>
        <v>0</v>
      </c>
      <c r="Q49" s="45">
        <f t="shared" si="26"/>
        <v>0</v>
      </c>
      <c r="R49" s="45">
        <f t="shared" si="26"/>
        <v>343.12700000000001</v>
      </c>
      <c r="S49" s="45">
        <f t="shared" si="26"/>
        <v>0</v>
      </c>
      <c r="T49" s="45">
        <f t="shared" si="26"/>
        <v>484.99099999999999</v>
      </c>
      <c r="U49" s="45">
        <f t="shared" si="26"/>
        <v>0</v>
      </c>
      <c r="V49" s="45">
        <f t="shared" si="26"/>
        <v>484.99099999999999</v>
      </c>
      <c r="W49" s="45">
        <f t="shared" si="26"/>
        <v>0</v>
      </c>
      <c r="X49" s="45">
        <f t="shared" si="26"/>
        <v>484.99099999999999</v>
      </c>
      <c r="Y49" s="45">
        <f t="shared" si="26"/>
        <v>0</v>
      </c>
      <c r="Z49" s="45">
        <f t="shared" si="26"/>
        <v>0</v>
      </c>
      <c r="AA49" s="45">
        <f t="shared" si="26"/>
        <v>0</v>
      </c>
      <c r="AB49" s="45">
        <f t="shared" si="26"/>
        <v>0</v>
      </c>
      <c r="AC49" s="45">
        <f t="shared" si="26"/>
        <v>0</v>
      </c>
      <c r="AD49" s="45">
        <f t="shared" si="26"/>
        <v>0</v>
      </c>
      <c r="AE49" s="45">
        <f t="shared" si="26"/>
        <v>0</v>
      </c>
      <c r="AF49" s="45">
        <f t="shared" si="26"/>
        <v>0</v>
      </c>
      <c r="AG49" s="45">
        <f>AG50+AG51+AG52+AG53</f>
        <v>0</v>
      </c>
      <c r="AH49" s="65"/>
      <c r="AI49" s="66"/>
    </row>
    <row r="50" spans="1:35" s="67" customFormat="1" ht="42.75" hidden="1" customHeight="1" x14ac:dyDescent="0.25">
      <c r="A50" s="89"/>
      <c r="B50" s="84"/>
      <c r="C50" s="51" t="s">
        <v>29</v>
      </c>
      <c r="D50" s="52">
        <f>SUM(J50,L50,N50,P50,R50,T50,V50,X50,Z50,AB50,AD50,AF50)</f>
        <v>0</v>
      </c>
      <c r="E50" s="52">
        <f>J50</f>
        <v>0</v>
      </c>
      <c r="F50" s="52">
        <f>G50</f>
        <v>0</v>
      </c>
      <c r="G50" s="52">
        <f>SUM(K50,M50,O50,Q50,S50,U50,W50,Y50,AA50,AC50,AE50,AG50)</f>
        <v>0</v>
      </c>
      <c r="H50" s="52">
        <f t="shared" si="11"/>
        <v>0</v>
      </c>
      <c r="I50" s="52">
        <f t="shared" si="12"/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65"/>
      <c r="AI50" s="66"/>
    </row>
    <row r="51" spans="1:35" s="67" customFormat="1" ht="54" hidden="1" customHeight="1" x14ac:dyDescent="0.25">
      <c r="A51" s="89"/>
      <c r="B51" s="84"/>
      <c r="C51" s="51" t="s">
        <v>30</v>
      </c>
      <c r="D51" s="52">
        <f>SUM(J51,L51,N51,P51,R51,T51,V51,X51,Z51,AB51,AD51,AF51)</f>
        <v>0</v>
      </c>
      <c r="E51" s="52">
        <f>J51</f>
        <v>0</v>
      </c>
      <c r="F51" s="52">
        <f>G51</f>
        <v>0</v>
      </c>
      <c r="G51" s="52">
        <f>SUM(K51,M51,O51,Q51,S51,U51,W51,Y51,AA51,AC51,AE51,AG51)</f>
        <v>0</v>
      </c>
      <c r="H51" s="52">
        <f t="shared" si="11"/>
        <v>0</v>
      </c>
      <c r="I51" s="52">
        <f t="shared" si="12"/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65"/>
      <c r="AI51" s="66"/>
    </row>
    <row r="52" spans="1:35" s="67" customFormat="1" ht="119.25" customHeight="1" x14ac:dyDescent="0.25">
      <c r="A52" s="89"/>
      <c r="B52" s="84"/>
      <c r="C52" s="51" t="s">
        <v>31</v>
      </c>
      <c r="D52" s="52">
        <f>SUM(J52,L52,N52,P52,R52,T52,V52,X52,Z52,AB52,AD52,AF52)</f>
        <v>1798.1</v>
      </c>
      <c r="E52" s="52">
        <f>J52</f>
        <v>0</v>
      </c>
      <c r="F52" s="52">
        <f>G52</f>
        <v>0</v>
      </c>
      <c r="G52" s="52">
        <f>SUM(K52,M52,O52,Q52,S52,U52,W52,Y52,AA52,AC52,AE52,AG52)</f>
        <v>0</v>
      </c>
      <c r="H52" s="52">
        <f t="shared" si="11"/>
        <v>0</v>
      </c>
      <c r="I52" s="52">
        <f t="shared" si="12"/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343.12700000000001</v>
      </c>
      <c r="S52" s="70">
        <v>0</v>
      </c>
      <c r="T52" s="70">
        <v>484.99099999999999</v>
      </c>
      <c r="U52" s="70">
        <v>0</v>
      </c>
      <c r="V52" s="70">
        <v>484.99099999999999</v>
      </c>
      <c r="W52" s="70">
        <v>0</v>
      </c>
      <c r="X52" s="70">
        <v>484.99099999999999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65"/>
      <c r="AI52" s="66"/>
    </row>
    <row r="53" spans="1:35" s="62" customFormat="1" ht="51" hidden="1" customHeight="1" x14ac:dyDescent="0.25">
      <c r="A53" s="91"/>
      <c r="B53" s="92"/>
      <c r="C53" s="51" t="s">
        <v>37</v>
      </c>
      <c r="D53" s="52">
        <f>SUM(J53,L53,N53,P53,R53,T53,V53,X53,Z53,AB53,AD53,AF53)</f>
        <v>0</v>
      </c>
      <c r="E53" s="52">
        <f>J53</f>
        <v>0</v>
      </c>
      <c r="F53" s="52">
        <f>G53</f>
        <v>0</v>
      </c>
      <c r="G53" s="52">
        <f>SUM(K53,M53,O53,Q53,S53,U53,W53,Y53,AA53,AC53,AE53,AG53)</f>
        <v>0</v>
      </c>
      <c r="H53" s="52">
        <f t="shared" si="11"/>
        <v>0</v>
      </c>
      <c r="I53" s="52">
        <f t="shared" si="12"/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3"/>
      <c r="AI53" s="74"/>
    </row>
    <row r="54" spans="1:35" s="67" customFormat="1" ht="40.5" customHeight="1" x14ac:dyDescent="0.25">
      <c r="A54" s="94" t="s">
        <v>46</v>
      </c>
      <c r="B54" s="75" t="s">
        <v>47</v>
      </c>
      <c r="C54" s="44" t="s">
        <v>28</v>
      </c>
      <c r="D54" s="45">
        <f>D56+D57+D55+D58</f>
        <v>3491.4</v>
      </c>
      <c r="E54" s="45">
        <f t="shared" ref="E54:G54" si="27">E56+E57+E55+E58</f>
        <v>3491.4</v>
      </c>
      <c r="F54" s="45">
        <f t="shared" si="27"/>
        <v>0</v>
      </c>
      <c r="G54" s="45">
        <f t="shared" si="27"/>
        <v>0</v>
      </c>
      <c r="H54" s="45">
        <f t="shared" si="11"/>
        <v>0</v>
      </c>
      <c r="I54" s="45">
        <f t="shared" si="12"/>
        <v>0</v>
      </c>
      <c r="J54" s="45">
        <f t="shared" ref="J54:AF54" si="28">J55+J56+J57+J58</f>
        <v>3491.4</v>
      </c>
      <c r="K54" s="45">
        <f t="shared" si="28"/>
        <v>0</v>
      </c>
      <c r="L54" s="45">
        <f t="shared" si="28"/>
        <v>0</v>
      </c>
      <c r="M54" s="45">
        <f t="shared" si="28"/>
        <v>0</v>
      </c>
      <c r="N54" s="45">
        <f t="shared" si="28"/>
        <v>0</v>
      </c>
      <c r="O54" s="45">
        <f t="shared" si="28"/>
        <v>0</v>
      </c>
      <c r="P54" s="45">
        <f t="shared" si="28"/>
        <v>0</v>
      </c>
      <c r="Q54" s="45">
        <f t="shared" si="28"/>
        <v>0</v>
      </c>
      <c r="R54" s="45">
        <f t="shared" si="28"/>
        <v>0</v>
      </c>
      <c r="S54" s="45">
        <f t="shared" si="28"/>
        <v>0</v>
      </c>
      <c r="T54" s="45">
        <f t="shared" si="28"/>
        <v>0</v>
      </c>
      <c r="U54" s="45">
        <f t="shared" si="28"/>
        <v>0</v>
      </c>
      <c r="V54" s="45">
        <f t="shared" si="28"/>
        <v>0</v>
      </c>
      <c r="W54" s="45">
        <f t="shared" si="28"/>
        <v>0</v>
      </c>
      <c r="X54" s="45">
        <f t="shared" si="28"/>
        <v>0</v>
      </c>
      <c r="Y54" s="45">
        <f t="shared" si="28"/>
        <v>0</v>
      </c>
      <c r="Z54" s="45">
        <f t="shared" si="28"/>
        <v>0</v>
      </c>
      <c r="AA54" s="45">
        <f t="shared" si="28"/>
        <v>0</v>
      </c>
      <c r="AB54" s="45">
        <f t="shared" si="28"/>
        <v>0</v>
      </c>
      <c r="AC54" s="45">
        <f t="shared" si="28"/>
        <v>0</v>
      </c>
      <c r="AD54" s="45">
        <f t="shared" si="28"/>
        <v>0</v>
      </c>
      <c r="AE54" s="45">
        <f t="shared" si="28"/>
        <v>0</v>
      </c>
      <c r="AF54" s="45">
        <f t="shared" si="28"/>
        <v>0</v>
      </c>
      <c r="AG54" s="45">
        <f>AG55+AG56+AG57+AG58</f>
        <v>0</v>
      </c>
      <c r="AH54" s="65"/>
      <c r="AI54" s="66"/>
    </row>
    <row r="55" spans="1:35" s="67" customFormat="1" ht="42.75" hidden="1" customHeight="1" x14ac:dyDescent="0.25">
      <c r="A55" s="68"/>
      <c r="B55" s="78"/>
      <c r="C55" s="51" t="s">
        <v>29</v>
      </c>
      <c r="D55" s="52">
        <f>SUM(J55,L55,N55,P55,R55,T55,V55,X55,Z55,AB55,AD55,AF55)</f>
        <v>0</v>
      </c>
      <c r="E55" s="52">
        <f>J55</f>
        <v>0</v>
      </c>
      <c r="F55" s="52">
        <f>G55</f>
        <v>0</v>
      </c>
      <c r="G55" s="52">
        <f>SUM(K55,M55,O55,Q55,S55,U55,W55,Y55,AA55,AC55,AE55,AG55)</f>
        <v>0</v>
      </c>
      <c r="H55" s="52">
        <f t="shared" si="11"/>
        <v>0</v>
      </c>
      <c r="I55" s="52">
        <f t="shared" si="12"/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65"/>
      <c r="AI55" s="66"/>
    </row>
    <row r="56" spans="1:35" s="67" customFormat="1" ht="48.75" hidden="1" customHeight="1" x14ac:dyDescent="0.25">
      <c r="A56" s="68"/>
      <c r="B56" s="78"/>
      <c r="C56" s="51" t="s">
        <v>30</v>
      </c>
      <c r="D56" s="52">
        <f>SUM(J56,L56,N56,P56,R56,T56,V56,X56,Z56,AB56,AD56,AF56)</f>
        <v>0</v>
      </c>
      <c r="E56" s="52">
        <f>J56</f>
        <v>0</v>
      </c>
      <c r="F56" s="52">
        <f>G56</f>
        <v>0</v>
      </c>
      <c r="G56" s="52">
        <f>SUM(K56,M56,O56,Q56,S56,U56,W56,Y56,AA56,AC56,AE56,AG56)</f>
        <v>0</v>
      </c>
      <c r="H56" s="52">
        <f t="shared" si="11"/>
        <v>0</v>
      </c>
      <c r="I56" s="52">
        <f t="shared" si="12"/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65"/>
      <c r="AI56" s="66"/>
    </row>
    <row r="57" spans="1:35" s="62" customFormat="1" ht="78.75" customHeight="1" x14ac:dyDescent="0.25">
      <c r="A57" s="68"/>
      <c r="B57" s="78"/>
      <c r="C57" s="51" t="s">
        <v>31</v>
      </c>
      <c r="D57" s="52">
        <f>SUM(J57,L57,N57,P57,R57,T57,V57,X57,Z57,AB57,AD57,AF57)</f>
        <v>3491.4</v>
      </c>
      <c r="E57" s="52">
        <f>J57</f>
        <v>3491.4</v>
      </c>
      <c r="F57" s="52">
        <f>G57</f>
        <v>0</v>
      </c>
      <c r="G57" s="52">
        <f>SUM(K57,M57,O57,Q57,S57,U57,W57,Y57,AA57,AC57,AE57,AG57)</f>
        <v>0</v>
      </c>
      <c r="H57" s="52">
        <f t="shared" si="11"/>
        <v>0</v>
      </c>
      <c r="I57" s="52">
        <f t="shared" si="12"/>
        <v>0</v>
      </c>
      <c r="J57" s="70">
        <v>3491.4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3"/>
      <c r="AI57" s="74"/>
    </row>
    <row r="58" spans="1:35" s="62" customFormat="1" ht="46.5" hidden="1" customHeight="1" x14ac:dyDescent="0.25">
      <c r="A58" s="95"/>
      <c r="B58" s="87"/>
      <c r="C58" s="51" t="s">
        <v>37</v>
      </c>
      <c r="D58" s="52">
        <f>SUM(J58,L58,N58,P58,R58,T58,V58,X58,Z58,AB58,AD58,AF58)</f>
        <v>0</v>
      </c>
      <c r="E58" s="52">
        <f>J58</f>
        <v>0</v>
      </c>
      <c r="F58" s="52">
        <f>G58</f>
        <v>0</v>
      </c>
      <c r="G58" s="52">
        <f>SUM(K58,M58,O58,Q58,S58,U58,W58,Y58,AA58,AC58,AE58,AG58)</f>
        <v>0</v>
      </c>
      <c r="H58" s="52">
        <f t="shared" si="11"/>
        <v>0</v>
      </c>
      <c r="I58" s="52">
        <f t="shared" si="12"/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3"/>
      <c r="AI58" s="74"/>
    </row>
    <row r="59" spans="1:35" s="62" customFormat="1" ht="18.75" customHeight="1" x14ac:dyDescent="0.25">
      <c r="A59" s="57" t="s">
        <v>48</v>
      </c>
      <c r="B59" s="58" t="s">
        <v>49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60"/>
      <c r="AH59" s="61"/>
    </row>
    <row r="60" spans="1:35" s="67" customFormat="1" ht="21" customHeight="1" x14ac:dyDescent="0.25">
      <c r="A60" s="63" t="s">
        <v>50</v>
      </c>
      <c r="B60" s="64" t="s">
        <v>51</v>
      </c>
      <c r="C60" s="44" t="s">
        <v>28</v>
      </c>
      <c r="D60" s="45">
        <f>D61+D62+D63+D64</f>
        <v>36868.422000000006</v>
      </c>
      <c r="E60" s="45">
        <f t="shared" ref="E60:G60" si="29">E61+E62+E63+E64</f>
        <v>4810.9960000000001</v>
      </c>
      <c r="F60" s="45">
        <f t="shared" si="29"/>
        <v>15853.96</v>
      </c>
      <c r="G60" s="45">
        <f t="shared" si="29"/>
        <v>15853.96</v>
      </c>
      <c r="H60" s="45">
        <f t="shared" si="11"/>
        <v>43.001460708028119</v>
      </c>
      <c r="I60" s="45">
        <f t="shared" si="12"/>
        <v>329.53592145992218</v>
      </c>
      <c r="J60" s="45">
        <f t="shared" ref="J60:AF60" si="30">J61+J62+J63+J64</f>
        <v>4810.9960000000001</v>
      </c>
      <c r="K60" s="45">
        <f t="shared" si="30"/>
        <v>2573.06</v>
      </c>
      <c r="L60" s="45">
        <f t="shared" si="30"/>
        <v>7661.8320000000003</v>
      </c>
      <c r="M60" s="45">
        <f t="shared" si="30"/>
        <v>6430.1100000000006</v>
      </c>
      <c r="N60" s="45">
        <f t="shared" si="30"/>
        <v>3098.8850000000002</v>
      </c>
      <c r="O60" s="45">
        <f t="shared" si="30"/>
        <v>3438.25</v>
      </c>
      <c r="P60" s="45">
        <f t="shared" si="30"/>
        <v>5802.4110000000001</v>
      </c>
      <c r="Q60" s="45">
        <f t="shared" si="30"/>
        <v>3412.54</v>
      </c>
      <c r="R60" s="45">
        <f t="shared" si="30"/>
        <v>5294.6540000000005</v>
      </c>
      <c r="S60" s="45">
        <f t="shared" si="30"/>
        <v>0</v>
      </c>
      <c r="T60" s="45">
        <f t="shared" si="30"/>
        <v>1496.7940000000001</v>
      </c>
      <c r="U60" s="45">
        <f t="shared" si="30"/>
        <v>0</v>
      </c>
      <c r="V60" s="45">
        <f t="shared" si="30"/>
        <v>2626.395</v>
      </c>
      <c r="W60" s="45">
        <f t="shared" si="30"/>
        <v>0</v>
      </c>
      <c r="X60" s="45">
        <f t="shared" si="30"/>
        <v>79.667000000000002</v>
      </c>
      <c r="Y60" s="45">
        <f t="shared" si="30"/>
        <v>0</v>
      </c>
      <c r="Z60" s="45">
        <f t="shared" si="30"/>
        <v>4799.6869999999999</v>
      </c>
      <c r="AA60" s="45">
        <f t="shared" si="30"/>
        <v>0</v>
      </c>
      <c r="AB60" s="45">
        <f t="shared" si="30"/>
        <v>500.267</v>
      </c>
      <c r="AC60" s="45">
        <f t="shared" si="30"/>
        <v>0</v>
      </c>
      <c r="AD60" s="45">
        <f t="shared" si="30"/>
        <v>682.56700000000001</v>
      </c>
      <c r="AE60" s="45">
        <f t="shared" si="30"/>
        <v>0</v>
      </c>
      <c r="AF60" s="45">
        <f t="shared" si="30"/>
        <v>14.266999999999999</v>
      </c>
      <c r="AG60" s="45">
        <f>AG61+AG62+AG63+AG64</f>
        <v>0</v>
      </c>
      <c r="AH60" s="65"/>
      <c r="AI60" s="66"/>
    </row>
    <row r="61" spans="1:35" s="67" customFormat="1" ht="21" hidden="1" customHeight="1" x14ac:dyDescent="0.25">
      <c r="A61" s="68"/>
      <c r="B61" s="69"/>
      <c r="C61" s="51" t="s">
        <v>29</v>
      </c>
      <c r="D61" s="45">
        <f>SUM(J61,L61,N61,P61,R61,T61,V61,X61,Z61,AB61,AD61,AF61)</f>
        <v>0</v>
      </c>
      <c r="E61" s="45">
        <f>J61</f>
        <v>0</v>
      </c>
      <c r="F61" s="45">
        <f>G61</f>
        <v>0</v>
      </c>
      <c r="G61" s="45">
        <f>SUM(K61,M61,O61,Q61,S61,U61,W61,Y61,AA61,AC61,AE61,AG61)</f>
        <v>0</v>
      </c>
      <c r="H61" s="45">
        <f t="shared" si="11"/>
        <v>0</v>
      </c>
      <c r="I61" s="45">
        <f t="shared" si="12"/>
        <v>0</v>
      </c>
      <c r="J61" s="45">
        <f t="shared" ref="J61:AF63" si="31">J66+J71</f>
        <v>0</v>
      </c>
      <c r="K61" s="45">
        <f t="shared" si="31"/>
        <v>0</v>
      </c>
      <c r="L61" s="45">
        <f t="shared" si="31"/>
        <v>0</v>
      </c>
      <c r="M61" s="45">
        <f t="shared" si="31"/>
        <v>0</v>
      </c>
      <c r="N61" s="45">
        <f t="shared" si="31"/>
        <v>0</v>
      </c>
      <c r="O61" s="45">
        <f t="shared" si="31"/>
        <v>0</v>
      </c>
      <c r="P61" s="45">
        <f t="shared" si="31"/>
        <v>0</v>
      </c>
      <c r="Q61" s="45">
        <f t="shared" si="31"/>
        <v>0</v>
      </c>
      <c r="R61" s="45">
        <f t="shared" si="31"/>
        <v>0</v>
      </c>
      <c r="S61" s="45">
        <f t="shared" si="31"/>
        <v>0</v>
      </c>
      <c r="T61" s="45">
        <f t="shared" si="31"/>
        <v>0</v>
      </c>
      <c r="U61" s="45">
        <f t="shared" si="31"/>
        <v>0</v>
      </c>
      <c r="V61" s="45">
        <f t="shared" si="31"/>
        <v>0</v>
      </c>
      <c r="W61" s="45">
        <f t="shared" si="31"/>
        <v>0</v>
      </c>
      <c r="X61" s="45">
        <f t="shared" si="31"/>
        <v>0</v>
      </c>
      <c r="Y61" s="45">
        <f t="shared" si="31"/>
        <v>0</v>
      </c>
      <c r="Z61" s="45">
        <f t="shared" si="31"/>
        <v>0</v>
      </c>
      <c r="AA61" s="45">
        <f t="shared" si="31"/>
        <v>0</v>
      </c>
      <c r="AB61" s="45">
        <f t="shared" si="31"/>
        <v>0</v>
      </c>
      <c r="AC61" s="45">
        <f t="shared" si="31"/>
        <v>0</v>
      </c>
      <c r="AD61" s="45">
        <f t="shared" si="31"/>
        <v>0</v>
      </c>
      <c r="AE61" s="45">
        <f t="shared" si="31"/>
        <v>0</v>
      </c>
      <c r="AF61" s="45">
        <f t="shared" si="31"/>
        <v>0</v>
      </c>
      <c r="AG61" s="45">
        <f>AG66+AG71</f>
        <v>0</v>
      </c>
      <c r="AH61" s="65"/>
      <c r="AI61" s="66"/>
    </row>
    <row r="62" spans="1:35" s="67" customFormat="1" ht="34.5" customHeight="1" x14ac:dyDescent="0.25">
      <c r="A62" s="68"/>
      <c r="B62" s="69"/>
      <c r="C62" s="51" t="s">
        <v>30</v>
      </c>
      <c r="D62" s="52">
        <f>SUM(J62,L62,N62,P62,R62,T62,V62,X62,Z62,AB62,AD62,AF62)</f>
        <v>14421.8</v>
      </c>
      <c r="E62" s="52">
        <f>J62</f>
        <v>0</v>
      </c>
      <c r="F62" s="52">
        <f>G62</f>
        <v>4874.92</v>
      </c>
      <c r="G62" s="52">
        <f>SUM(K62,M62,O62,Q62,S62,U62,W62,Y62,AA62,AC62,AE62,AG62)</f>
        <v>4874.92</v>
      </c>
      <c r="H62" s="52">
        <f t="shared" si="11"/>
        <v>33.802437975842132</v>
      </c>
      <c r="I62" s="52">
        <f t="shared" si="12"/>
        <v>0</v>
      </c>
      <c r="J62" s="52">
        <f t="shared" si="31"/>
        <v>0</v>
      </c>
      <c r="K62" s="52">
        <f t="shared" si="31"/>
        <v>0</v>
      </c>
      <c r="L62" s="52">
        <f t="shared" si="31"/>
        <v>3677.26</v>
      </c>
      <c r="M62" s="52">
        <f t="shared" si="31"/>
        <v>3677.26</v>
      </c>
      <c r="N62" s="52">
        <f t="shared" si="31"/>
        <v>0</v>
      </c>
      <c r="O62" s="52">
        <f t="shared" si="31"/>
        <v>0</v>
      </c>
      <c r="P62" s="52">
        <f t="shared" si="31"/>
        <v>4081.4870000000001</v>
      </c>
      <c r="Q62" s="52">
        <f t="shared" si="31"/>
        <v>1197.6600000000001</v>
      </c>
      <c r="R62" s="52">
        <f t="shared" si="31"/>
        <v>3087.0250000000001</v>
      </c>
      <c r="S62" s="52">
        <f t="shared" si="31"/>
        <v>0</v>
      </c>
      <c r="T62" s="52">
        <f t="shared" si="31"/>
        <v>0</v>
      </c>
      <c r="U62" s="52">
        <f t="shared" si="31"/>
        <v>0</v>
      </c>
      <c r="V62" s="52">
        <f t="shared" si="31"/>
        <v>0</v>
      </c>
      <c r="W62" s="52">
        <f t="shared" si="31"/>
        <v>0</v>
      </c>
      <c r="X62" s="52">
        <f t="shared" si="31"/>
        <v>0</v>
      </c>
      <c r="Y62" s="52">
        <f t="shared" si="31"/>
        <v>0</v>
      </c>
      <c r="Z62" s="52">
        <f t="shared" si="31"/>
        <v>3050.0129999999999</v>
      </c>
      <c r="AA62" s="52">
        <f t="shared" si="31"/>
        <v>0</v>
      </c>
      <c r="AB62" s="52">
        <f t="shared" si="31"/>
        <v>0</v>
      </c>
      <c r="AC62" s="52">
        <f t="shared" si="31"/>
        <v>0</v>
      </c>
      <c r="AD62" s="52">
        <f t="shared" si="31"/>
        <v>526.01499999999999</v>
      </c>
      <c r="AE62" s="52">
        <f t="shared" si="31"/>
        <v>0</v>
      </c>
      <c r="AF62" s="52">
        <f t="shared" si="31"/>
        <v>0</v>
      </c>
      <c r="AG62" s="52">
        <f>AG67+AG72</f>
        <v>0</v>
      </c>
      <c r="AH62" s="65"/>
      <c r="AI62" s="66"/>
    </row>
    <row r="63" spans="1:35" s="67" customFormat="1" ht="45" customHeight="1" x14ac:dyDescent="0.25">
      <c r="A63" s="68"/>
      <c r="B63" s="69"/>
      <c r="C63" s="51" t="s">
        <v>31</v>
      </c>
      <c r="D63" s="52">
        <f>SUM(J63,L63,N63,P63,R63,T63,V63,X63,Z63,AB63,AD63,AF63)</f>
        <v>22446.622000000003</v>
      </c>
      <c r="E63" s="52">
        <f>J63</f>
        <v>4810.9960000000001</v>
      </c>
      <c r="F63" s="52">
        <f>G63</f>
        <v>10979.039999999999</v>
      </c>
      <c r="G63" s="52">
        <f>SUM(K63,M63,O63,Q63,S63,U63,W63,Y63,AA63,AC63,AE63,AG63)</f>
        <v>10979.039999999999</v>
      </c>
      <c r="H63" s="52">
        <f t="shared" si="11"/>
        <v>48.911769441299441</v>
      </c>
      <c r="I63" s="52">
        <f t="shared" si="12"/>
        <v>228.20721530427375</v>
      </c>
      <c r="J63" s="70">
        <f t="shared" si="31"/>
        <v>4810.9960000000001</v>
      </c>
      <c r="K63" s="70">
        <f t="shared" si="31"/>
        <v>2573.06</v>
      </c>
      <c r="L63" s="70">
        <f t="shared" si="31"/>
        <v>3984.5720000000001</v>
      </c>
      <c r="M63" s="70">
        <f t="shared" si="31"/>
        <v>2752.85</v>
      </c>
      <c r="N63" s="70">
        <f t="shared" si="31"/>
        <v>3098.8850000000002</v>
      </c>
      <c r="O63" s="70">
        <f t="shared" si="31"/>
        <v>3438.25</v>
      </c>
      <c r="P63" s="70">
        <f t="shared" si="31"/>
        <v>1720.924</v>
      </c>
      <c r="Q63" s="70">
        <f t="shared" si="31"/>
        <v>2214.8799999999997</v>
      </c>
      <c r="R63" s="70">
        <f t="shared" si="31"/>
        <v>2207.6289999999999</v>
      </c>
      <c r="S63" s="70">
        <f t="shared" si="31"/>
        <v>0</v>
      </c>
      <c r="T63" s="70">
        <f t="shared" si="31"/>
        <v>1496.7940000000001</v>
      </c>
      <c r="U63" s="70">
        <f t="shared" si="31"/>
        <v>0</v>
      </c>
      <c r="V63" s="70">
        <f t="shared" si="31"/>
        <v>2626.395</v>
      </c>
      <c r="W63" s="70">
        <f t="shared" si="31"/>
        <v>0</v>
      </c>
      <c r="X63" s="70">
        <f t="shared" si="31"/>
        <v>79.667000000000002</v>
      </c>
      <c r="Y63" s="70">
        <f t="shared" si="31"/>
        <v>0</v>
      </c>
      <c r="Z63" s="70">
        <f t="shared" si="31"/>
        <v>1749.6740000000002</v>
      </c>
      <c r="AA63" s="70">
        <f t="shared" si="31"/>
        <v>0</v>
      </c>
      <c r="AB63" s="70">
        <f t="shared" si="31"/>
        <v>500.267</v>
      </c>
      <c r="AC63" s="70">
        <f t="shared" si="31"/>
        <v>0</v>
      </c>
      <c r="AD63" s="70">
        <f t="shared" si="31"/>
        <v>156.55199999999999</v>
      </c>
      <c r="AE63" s="70">
        <f t="shared" si="31"/>
        <v>0</v>
      </c>
      <c r="AF63" s="70">
        <f t="shared" si="31"/>
        <v>14.266999999999999</v>
      </c>
      <c r="AG63" s="70">
        <f>AG68+AG73</f>
        <v>0</v>
      </c>
      <c r="AH63" s="65"/>
      <c r="AI63" s="66"/>
    </row>
    <row r="64" spans="1:35" s="54" customFormat="1" ht="43.5" hidden="1" customHeight="1" x14ac:dyDescent="0.25">
      <c r="A64" s="71"/>
      <c r="B64" s="72"/>
      <c r="C64" s="51" t="s">
        <v>37</v>
      </c>
      <c r="D64" s="52">
        <f>SUM(J64,L64,N64,P64,R64,T64,V64,X64,Z64,AB64,AD64,AF64)</f>
        <v>0</v>
      </c>
      <c r="E64" s="52">
        <f>J64</f>
        <v>0</v>
      </c>
      <c r="F64" s="52">
        <f>G64</f>
        <v>0</v>
      </c>
      <c r="G64" s="52">
        <f>SUM(K64,M64,O64,Q64,S64,U64,W64,Y64,AA64,AC64,AE64,AG64)</f>
        <v>0</v>
      </c>
      <c r="H64" s="52">
        <f t="shared" si="11"/>
        <v>0</v>
      </c>
      <c r="I64" s="52">
        <f t="shared" si="12"/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53"/>
      <c r="AI64" s="96"/>
    </row>
    <row r="65" spans="1:35" s="62" customFormat="1" ht="30.75" customHeight="1" x14ac:dyDescent="0.25">
      <c r="A65" s="97" t="s">
        <v>52</v>
      </c>
      <c r="B65" s="75" t="s">
        <v>53</v>
      </c>
      <c r="C65" s="44" t="s">
        <v>28</v>
      </c>
      <c r="D65" s="45">
        <f>D66+D67+D68+D69</f>
        <v>6820.8</v>
      </c>
      <c r="E65" s="45">
        <f t="shared" ref="E65:G65" si="32">E66+E67+E68+E69</f>
        <v>2179.75</v>
      </c>
      <c r="F65" s="45">
        <f t="shared" si="32"/>
        <v>2855.9</v>
      </c>
      <c r="G65" s="45">
        <f t="shared" si="32"/>
        <v>2855.9</v>
      </c>
      <c r="H65" s="45">
        <f t="shared" si="11"/>
        <v>41.870455078583156</v>
      </c>
      <c r="I65" s="45">
        <f t="shared" si="12"/>
        <v>131.0196123408648</v>
      </c>
      <c r="J65" s="46">
        <f t="shared" ref="J65:AF65" si="33">J66+J67+J68+J69</f>
        <v>2179.75</v>
      </c>
      <c r="K65" s="46">
        <f t="shared" si="33"/>
        <v>932.76</v>
      </c>
      <c r="L65" s="46">
        <f t="shared" si="33"/>
        <v>2598.33</v>
      </c>
      <c r="M65" s="46">
        <f t="shared" si="33"/>
        <v>980.85</v>
      </c>
      <c r="N65" s="46">
        <f t="shared" si="33"/>
        <v>0</v>
      </c>
      <c r="O65" s="46">
        <f t="shared" si="33"/>
        <v>788.69</v>
      </c>
      <c r="P65" s="46">
        <f t="shared" si="33"/>
        <v>0</v>
      </c>
      <c r="Q65" s="46">
        <f t="shared" si="33"/>
        <v>153.6</v>
      </c>
      <c r="R65" s="46">
        <f t="shared" si="33"/>
        <v>467.84</v>
      </c>
      <c r="S65" s="46">
        <f t="shared" si="33"/>
        <v>0</v>
      </c>
      <c r="T65" s="46">
        <f t="shared" si="33"/>
        <v>0</v>
      </c>
      <c r="U65" s="46">
        <f t="shared" si="33"/>
        <v>0</v>
      </c>
      <c r="V65" s="46">
        <f t="shared" si="33"/>
        <v>0</v>
      </c>
      <c r="W65" s="46">
        <f t="shared" si="33"/>
        <v>0</v>
      </c>
      <c r="X65" s="46">
        <f t="shared" si="33"/>
        <v>0</v>
      </c>
      <c r="Y65" s="46">
        <f t="shared" si="33"/>
        <v>0</v>
      </c>
      <c r="Z65" s="46">
        <f t="shared" si="33"/>
        <v>1574.88</v>
      </c>
      <c r="AA65" s="46">
        <f t="shared" si="33"/>
        <v>0</v>
      </c>
      <c r="AB65" s="46">
        <f t="shared" si="33"/>
        <v>0</v>
      </c>
      <c r="AC65" s="46">
        <f t="shared" si="33"/>
        <v>0</v>
      </c>
      <c r="AD65" s="46">
        <f t="shared" si="33"/>
        <v>0</v>
      </c>
      <c r="AE65" s="46">
        <f t="shared" si="33"/>
        <v>0</v>
      </c>
      <c r="AF65" s="46">
        <f t="shared" si="33"/>
        <v>0</v>
      </c>
      <c r="AG65" s="46">
        <f>AG66+AG67+AG68+AG69</f>
        <v>0</v>
      </c>
      <c r="AH65" s="65"/>
      <c r="AI65" s="74"/>
    </row>
    <row r="66" spans="1:35" s="62" customFormat="1" ht="30.75" hidden="1" customHeight="1" x14ac:dyDescent="0.25">
      <c r="A66" s="98"/>
      <c r="B66" s="78"/>
      <c r="C66" s="51" t="s">
        <v>29</v>
      </c>
      <c r="D66" s="52">
        <f>SUM(J66,L66,N66,P66,R66,T66,V66,X66,Z66,AB66,AD66,AF66)</f>
        <v>0</v>
      </c>
      <c r="E66" s="52">
        <f>J66</f>
        <v>0</v>
      </c>
      <c r="F66" s="52">
        <f>G66</f>
        <v>0</v>
      </c>
      <c r="G66" s="52">
        <f>SUM(K66,M66,O66,Q66,S66,U66,W66,Y66,AA66,AC66,AE66,AG66)</f>
        <v>0</v>
      </c>
      <c r="H66" s="52">
        <f>IFERROR(G66/D66*100,0)</f>
        <v>0</v>
      </c>
      <c r="I66" s="52">
        <f>IFERROR(G66/E66*100,0)</f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65"/>
      <c r="AI66" s="74"/>
    </row>
    <row r="67" spans="1:35" s="62" customFormat="1" ht="30.75" customHeight="1" x14ac:dyDescent="0.25">
      <c r="A67" s="98"/>
      <c r="B67" s="78"/>
      <c r="C67" s="51" t="s">
        <v>30</v>
      </c>
      <c r="D67" s="52">
        <f>SUM(J67,L67,N67,P67,R67,T67,V67,X67,Z67,AB67,AD67,AF67)</f>
        <v>0</v>
      </c>
      <c r="E67" s="52">
        <f>J67</f>
        <v>0</v>
      </c>
      <c r="F67" s="52">
        <f>G67</f>
        <v>0</v>
      </c>
      <c r="G67" s="52">
        <f>SUM(K67,M67,O67,Q67,S67,U67,W67,Y67,AA67,AC67,AE67,AG67)</f>
        <v>0</v>
      </c>
      <c r="H67" s="52">
        <f>IFERROR(G67/D67*100,0)</f>
        <v>0</v>
      </c>
      <c r="I67" s="52">
        <f>IFERROR(G67/E67*100,0)</f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65"/>
      <c r="AI67" s="74"/>
    </row>
    <row r="68" spans="1:35" s="62" customFormat="1" ht="54" customHeight="1" x14ac:dyDescent="0.25">
      <c r="A68" s="98"/>
      <c r="B68" s="78"/>
      <c r="C68" s="51" t="s">
        <v>31</v>
      </c>
      <c r="D68" s="52">
        <f>SUM(J68,L68,N68,P68,R68,T68,V68,X68,Z68,AB68,AD68,AF68)</f>
        <v>6820.8</v>
      </c>
      <c r="E68" s="52">
        <f>J68</f>
        <v>2179.75</v>
      </c>
      <c r="F68" s="52">
        <f>G68</f>
        <v>2855.9</v>
      </c>
      <c r="G68" s="52">
        <f>SUM(K68,M68,O68,Q68,S68,U68,W68,Y68,AA68,AC68,AE68,AG68)</f>
        <v>2855.9</v>
      </c>
      <c r="H68" s="52">
        <f>IFERROR(G68/D68*100,0)</f>
        <v>41.870455078583156</v>
      </c>
      <c r="I68" s="52">
        <f>IFERROR(G68/E68*100,0)</f>
        <v>131.0196123408648</v>
      </c>
      <c r="J68" s="70">
        <v>2179.75</v>
      </c>
      <c r="K68" s="70">
        <v>932.76</v>
      </c>
      <c r="L68" s="70">
        <v>2598.33</v>
      </c>
      <c r="M68" s="85">
        <v>980.85</v>
      </c>
      <c r="N68" s="70">
        <v>0</v>
      </c>
      <c r="O68" s="70">
        <v>788.69</v>
      </c>
      <c r="P68" s="70">
        <v>0</v>
      </c>
      <c r="Q68" s="70">
        <v>153.6</v>
      </c>
      <c r="R68" s="70">
        <v>467.84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1574.88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65"/>
      <c r="AI68" s="74"/>
    </row>
    <row r="69" spans="1:35" s="62" customFormat="1" ht="46.5" hidden="1" customHeight="1" x14ac:dyDescent="0.25">
      <c r="A69" s="68"/>
      <c r="B69" s="78"/>
      <c r="C69" s="51" t="s">
        <v>32</v>
      </c>
      <c r="D69" s="52">
        <f>SUM(J69,L69,N69,P69,R69,T69,V69,X69,Z69,AB69,AD69,AF69)</f>
        <v>0</v>
      </c>
      <c r="E69" s="52">
        <f>J69</f>
        <v>0</v>
      </c>
      <c r="F69" s="52">
        <f>G69</f>
        <v>0</v>
      </c>
      <c r="G69" s="52">
        <f>SUM(K69,M69,O69,Q69,S69,U69,W69,Y69,AA69,AC69,AE69,AG69)</f>
        <v>0</v>
      </c>
      <c r="H69" s="52">
        <f>IFERROR(G69/D69*100,0)</f>
        <v>0</v>
      </c>
      <c r="I69" s="52">
        <f>IFERROR(G69/E69*100,0)</f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65"/>
      <c r="AI69" s="74"/>
    </row>
    <row r="70" spans="1:35" s="67" customFormat="1" ht="33.75" customHeight="1" x14ac:dyDescent="0.25">
      <c r="A70" s="63" t="s">
        <v>54</v>
      </c>
      <c r="B70" s="75" t="s">
        <v>55</v>
      </c>
      <c r="C70" s="44" t="s">
        <v>28</v>
      </c>
      <c r="D70" s="45">
        <f>D71+D72+D73+D74</f>
        <v>30047.621999999999</v>
      </c>
      <c r="E70" s="45">
        <f t="shared" ref="E70:G70" si="34">E71+E72+E73+E74</f>
        <v>2631.2460000000001</v>
      </c>
      <c r="F70" s="45">
        <f t="shared" si="34"/>
        <v>12998.060000000001</v>
      </c>
      <c r="G70" s="45">
        <f t="shared" si="34"/>
        <v>12998.060000000001</v>
      </c>
      <c r="H70" s="45">
        <f t="shared" ref="H70:H74" si="35">IFERROR(G70/D70*100,0)</f>
        <v>43.258198602205532</v>
      </c>
      <c r="I70" s="45">
        <f t="shared" ref="I70:I74" si="36">IFERROR(G70/E70*100,0)</f>
        <v>493.98877946037737</v>
      </c>
      <c r="J70" s="45">
        <f t="shared" ref="J70:AF70" si="37">J71+J72+J73+J74</f>
        <v>2631.2460000000001</v>
      </c>
      <c r="K70" s="45">
        <f t="shared" si="37"/>
        <v>1640.3</v>
      </c>
      <c r="L70" s="45">
        <f t="shared" si="37"/>
        <v>5063.5020000000004</v>
      </c>
      <c r="M70" s="45">
        <f t="shared" si="37"/>
        <v>5449.26</v>
      </c>
      <c r="N70" s="45">
        <f t="shared" si="37"/>
        <v>3098.8850000000002</v>
      </c>
      <c r="O70" s="45">
        <f t="shared" si="37"/>
        <v>2649.56</v>
      </c>
      <c r="P70" s="45">
        <f t="shared" si="37"/>
        <v>5802.4110000000001</v>
      </c>
      <c r="Q70" s="45">
        <f t="shared" si="37"/>
        <v>3258.9399999999996</v>
      </c>
      <c r="R70" s="45">
        <f t="shared" si="37"/>
        <v>4826.8140000000003</v>
      </c>
      <c r="S70" s="45">
        <f t="shared" si="37"/>
        <v>0</v>
      </c>
      <c r="T70" s="45">
        <f t="shared" si="37"/>
        <v>1496.7940000000001</v>
      </c>
      <c r="U70" s="45">
        <f t="shared" si="37"/>
        <v>0</v>
      </c>
      <c r="V70" s="45">
        <f t="shared" si="37"/>
        <v>2626.395</v>
      </c>
      <c r="W70" s="45">
        <f t="shared" si="37"/>
        <v>0</v>
      </c>
      <c r="X70" s="45">
        <f t="shared" si="37"/>
        <v>79.667000000000002</v>
      </c>
      <c r="Y70" s="45">
        <f t="shared" si="37"/>
        <v>0</v>
      </c>
      <c r="Z70" s="45">
        <f t="shared" si="37"/>
        <v>3224.8069999999998</v>
      </c>
      <c r="AA70" s="45">
        <f t="shared" si="37"/>
        <v>0</v>
      </c>
      <c r="AB70" s="45">
        <f t="shared" si="37"/>
        <v>500.267</v>
      </c>
      <c r="AC70" s="45">
        <f t="shared" si="37"/>
        <v>0</v>
      </c>
      <c r="AD70" s="45">
        <f t="shared" si="37"/>
        <v>682.56700000000001</v>
      </c>
      <c r="AE70" s="45">
        <f t="shared" si="37"/>
        <v>0</v>
      </c>
      <c r="AF70" s="45">
        <f t="shared" si="37"/>
        <v>14.266999999999999</v>
      </c>
      <c r="AG70" s="45">
        <f>AG71+AG72+AG73+AG74</f>
        <v>0</v>
      </c>
      <c r="AH70" s="65"/>
      <c r="AI70" s="66"/>
    </row>
    <row r="71" spans="1:35" s="67" customFormat="1" ht="36" hidden="1" customHeight="1" x14ac:dyDescent="0.25">
      <c r="A71" s="68"/>
      <c r="B71" s="78"/>
      <c r="C71" s="51" t="s">
        <v>29</v>
      </c>
      <c r="D71" s="52">
        <f>SUM(J71,L71,N71,P71,R71,T71,V71,X71,Z71,AB71,AD71,AF71)</f>
        <v>0</v>
      </c>
      <c r="E71" s="52">
        <f>J71</f>
        <v>0</v>
      </c>
      <c r="F71" s="52">
        <f>G71</f>
        <v>0</v>
      </c>
      <c r="G71" s="52">
        <f>SUM(K71,M71,O71,Q71,S71,U71,W71,Y71,AA71,AC71,AE71,AG71)</f>
        <v>0</v>
      </c>
      <c r="H71" s="52">
        <f t="shared" si="35"/>
        <v>0</v>
      </c>
      <c r="I71" s="52">
        <f t="shared" si="36"/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65"/>
      <c r="AI71" s="66"/>
    </row>
    <row r="72" spans="1:35" s="67" customFormat="1" ht="37.5" customHeight="1" x14ac:dyDescent="0.25">
      <c r="A72" s="68"/>
      <c r="B72" s="78"/>
      <c r="C72" s="51" t="s">
        <v>30</v>
      </c>
      <c r="D72" s="52">
        <f>SUM(J72,L72,N72,P72,R72,T72,V72,X72,Z72,AB72,AD72,AF72)</f>
        <v>14421.8</v>
      </c>
      <c r="E72" s="52">
        <f>J72</f>
        <v>0</v>
      </c>
      <c r="F72" s="52">
        <f>G72</f>
        <v>4874.92</v>
      </c>
      <c r="G72" s="52">
        <f>SUM(K72,M72,O72,Q72,S72,U72,W72,Y72,AA72,AC72,AE72,AG72)</f>
        <v>4874.92</v>
      </c>
      <c r="H72" s="52">
        <f t="shared" si="35"/>
        <v>33.802437975842132</v>
      </c>
      <c r="I72" s="52">
        <f t="shared" si="36"/>
        <v>0</v>
      </c>
      <c r="J72" s="70">
        <v>0</v>
      </c>
      <c r="K72" s="70">
        <v>0</v>
      </c>
      <c r="L72" s="70">
        <v>3677.26</v>
      </c>
      <c r="M72" s="85">
        <v>3677.26</v>
      </c>
      <c r="N72" s="70">
        <v>0</v>
      </c>
      <c r="O72" s="70">
        <v>0</v>
      </c>
      <c r="P72" s="70">
        <f>3204.487+877</f>
        <v>4081.4870000000001</v>
      </c>
      <c r="Q72" s="70">
        <v>1197.6600000000001</v>
      </c>
      <c r="R72" s="70">
        <v>3087.0250000000001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3050.0129999999999</v>
      </c>
      <c r="AA72" s="70">
        <v>0</v>
      </c>
      <c r="AB72" s="70">
        <v>0</v>
      </c>
      <c r="AC72" s="70">
        <v>0</v>
      </c>
      <c r="AD72" s="70">
        <v>526.01499999999999</v>
      </c>
      <c r="AE72" s="70">
        <v>0</v>
      </c>
      <c r="AF72" s="70">
        <v>0</v>
      </c>
      <c r="AG72" s="70">
        <v>0</v>
      </c>
      <c r="AH72" s="65"/>
      <c r="AI72" s="66"/>
    </row>
    <row r="73" spans="1:35" s="67" customFormat="1" ht="37.5" customHeight="1" x14ac:dyDescent="0.25">
      <c r="A73" s="68"/>
      <c r="B73" s="78"/>
      <c r="C73" s="51" t="s">
        <v>31</v>
      </c>
      <c r="D73" s="52">
        <f>SUM(J73,L73,N73,P73,R73,T73,V73,X73,Z73,AB73,AD73,AF73)</f>
        <v>15625.822</v>
      </c>
      <c r="E73" s="52">
        <f>J73</f>
        <v>2631.2460000000001</v>
      </c>
      <c r="F73" s="52">
        <f>G73</f>
        <v>8123.14</v>
      </c>
      <c r="G73" s="52">
        <f>SUM(K73,M73,O73,Q73,S73,U73,W73,Y73,AA73,AC73,AE73,AG73)</f>
        <v>8123.14</v>
      </c>
      <c r="H73" s="52">
        <f t="shared" si="35"/>
        <v>51.985361154120405</v>
      </c>
      <c r="I73" s="52">
        <f t="shared" si="36"/>
        <v>308.71837904931732</v>
      </c>
      <c r="J73" s="70">
        <v>2631.2460000000001</v>
      </c>
      <c r="K73" s="70">
        <v>1640.3</v>
      </c>
      <c r="L73" s="70">
        <v>1386.242</v>
      </c>
      <c r="M73" s="85">
        <f>1394.06+377.94</f>
        <v>1772</v>
      </c>
      <c r="N73" s="70">
        <v>3098.8850000000002</v>
      </c>
      <c r="O73" s="70">
        <v>2649.56</v>
      </c>
      <c r="P73" s="70">
        <v>1720.924</v>
      </c>
      <c r="Q73" s="70">
        <f>1370.58+690.7</f>
        <v>2061.2799999999997</v>
      </c>
      <c r="R73" s="70">
        <v>1739.789</v>
      </c>
      <c r="S73" s="70">
        <v>0</v>
      </c>
      <c r="T73" s="70">
        <v>1496.7940000000001</v>
      </c>
      <c r="U73" s="70">
        <v>0</v>
      </c>
      <c r="V73" s="70">
        <v>2626.395</v>
      </c>
      <c r="W73" s="70">
        <v>0</v>
      </c>
      <c r="X73" s="70">
        <v>79.667000000000002</v>
      </c>
      <c r="Y73" s="70">
        <v>0</v>
      </c>
      <c r="Z73" s="70">
        <v>174.79400000000001</v>
      </c>
      <c r="AA73" s="70">
        <v>0</v>
      </c>
      <c r="AB73" s="70">
        <v>500.267</v>
      </c>
      <c r="AC73" s="70">
        <v>0</v>
      </c>
      <c r="AD73" s="70">
        <v>156.55199999999999</v>
      </c>
      <c r="AE73" s="70">
        <v>0</v>
      </c>
      <c r="AF73" s="70">
        <v>14.266999999999999</v>
      </c>
      <c r="AG73" s="70">
        <v>0</v>
      </c>
      <c r="AH73" s="65"/>
      <c r="AI73" s="66"/>
    </row>
    <row r="74" spans="1:35" s="62" customFormat="1" ht="36" hidden="1" customHeight="1" x14ac:dyDescent="0.25">
      <c r="A74" s="71"/>
      <c r="B74" s="82"/>
      <c r="C74" s="51" t="s">
        <v>32</v>
      </c>
      <c r="D74" s="52">
        <f>SUM(J74,L74,N74,P74,R74,T74,V74,X74,Z74,AB74,AD74,AF74)</f>
        <v>0</v>
      </c>
      <c r="E74" s="52">
        <f>J74</f>
        <v>0</v>
      </c>
      <c r="F74" s="52">
        <f>G74</f>
        <v>0</v>
      </c>
      <c r="G74" s="52">
        <f>SUM(K74,M74,O74,Q74,S74,U74,W74,Y74,AA74,AC74,AE74,AG74)</f>
        <v>0</v>
      </c>
      <c r="H74" s="52">
        <f t="shared" si="35"/>
        <v>0</v>
      </c>
      <c r="I74" s="52">
        <f t="shared" si="36"/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3"/>
      <c r="AI74" s="74"/>
    </row>
    <row r="75" spans="1:35" s="99" customFormat="1" ht="18.75" customHeight="1" x14ac:dyDescent="0.25">
      <c r="A75" s="57" t="s">
        <v>56</v>
      </c>
      <c r="B75" s="58" t="s">
        <v>57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0"/>
      <c r="AH75" s="61"/>
    </row>
    <row r="76" spans="1:35" s="62" customFormat="1" ht="63" customHeight="1" x14ac:dyDescent="0.25">
      <c r="A76" s="97" t="s">
        <v>58</v>
      </c>
      <c r="B76" s="43" t="s">
        <v>59</v>
      </c>
      <c r="C76" s="44" t="s">
        <v>28</v>
      </c>
      <c r="D76" s="45">
        <f>D77+D78+D79+D80</f>
        <v>6262.3010000000004</v>
      </c>
      <c r="E76" s="45">
        <f t="shared" ref="E76:G76" si="38">E80+E79</f>
        <v>76.144000000000005</v>
      </c>
      <c r="F76" s="45">
        <f t="shared" si="38"/>
        <v>6109.25</v>
      </c>
      <c r="G76" s="45">
        <f t="shared" si="38"/>
        <v>6109.25</v>
      </c>
      <c r="H76" s="45">
        <f t="shared" si="11"/>
        <v>97.555994194466209</v>
      </c>
      <c r="I76" s="45">
        <f t="shared" si="12"/>
        <v>8023.2848287455345</v>
      </c>
      <c r="J76" s="46">
        <f t="shared" ref="J76:AF76" si="39">J77+J78+J79+J80</f>
        <v>76.144000000000005</v>
      </c>
      <c r="K76" s="46">
        <f t="shared" si="39"/>
        <v>0</v>
      </c>
      <c r="L76" s="46">
        <f t="shared" si="39"/>
        <v>5000</v>
      </c>
      <c r="M76" s="46">
        <f t="shared" si="39"/>
        <v>0</v>
      </c>
      <c r="N76" s="46">
        <f t="shared" si="39"/>
        <v>1038.191</v>
      </c>
      <c r="O76" s="46">
        <f>O77+O78+O79+O80</f>
        <v>6109.25</v>
      </c>
      <c r="P76" s="46">
        <f t="shared" si="39"/>
        <v>0</v>
      </c>
      <c r="Q76" s="46">
        <f t="shared" si="39"/>
        <v>0</v>
      </c>
      <c r="R76" s="46">
        <f t="shared" si="39"/>
        <v>0</v>
      </c>
      <c r="S76" s="46">
        <f t="shared" si="39"/>
        <v>0</v>
      </c>
      <c r="T76" s="46">
        <f t="shared" si="39"/>
        <v>0</v>
      </c>
      <c r="U76" s="46">
        <f t="shared" si="39"/>
        <v>0</v>
      </c>
      <c r="V76" s="46">
        <f t="shared" si="39"/>
        <v>0</v>
      </c>
      <c r="W76" s="46">
        <f t="shared" si="39"/>
        <v>0</v>
      </c>
      <c r="X76" s="46">
        <f t="shared" si="39"/>
        <v>109.71</v>
      </c>
      <c r="Y76" s="46">
        <f t="shared" si="39"/>
        <v>0</v>
      </c>
      <c r="Z76" s="46">
        <f t="shared" si="39"/>
        <v>0</v>
      </c>
      <c r="AA76" s="46">
        <f t="shared" si="39"/>
        <v>0</v>
      </c>
      <c r="AB76" s="46">
        <f t="shared" si="39"/>
        <v>38.256</v>
      </c>
      <c r="AC76" s="46">
        <f t="shared" si="39"/>
        <v>0</v>
      </c>
      <c r="AD76" s="46">
        <f t="shared" si="39"/>
        <v>0</v>
      </c>
      <c r="AE76" s="46">
        <f t="shared" si="39"/>
        <v>0</v>
      </c>
      <c r="AF76" s="46">
        <f t="shared" si="39"/>
        <v>0</v>
      </c>
      <c r="AG76" s="46">
        <f>AG77+AG78+AG79+AG80</f>
        <v>0</v>
      </c>
      <c r="AH76" s="65"/>
      <c r="AI76" s="74"/>
    </row>
    <row r="77" spans="1:35" s="62" customFormat="1" ht="28.5" hidden="1" customHeight="1" x14ac:dyDescent="0.25">
      <c r="A77" s="98"/>
      <c r="B77" s="50"/>
      <c r="C77" s="51" t="s">
        <v>29</v>
      </c>
      <c r="D77" s="52">
        <f>SUM(J77,L77,N77,P77,R77,T77,V77,X77,Z77,AB77,AD77,AF77)</f>
        <v>0</v>
      </c>
      <c r="E77" s="52">
        <f>J77</f>
        <v>0</v>
      </c>
      <c r="F77" s="52">
        <f>G77</f>
        <v>0</v>
      </c>
      <c r="G77" s="52">
        <f>SUM(K77,M77,O77,Q77,S77,U77,W77,Y77,AA77,AC77,AE77,AG77)</f>
        <v>0</v>
      </c>
      <c r="H77" s="52">
        <f t="shared" si="11"/>
        <v>0</v>
      </c>
      <c r="I77" s="52">
        <f t="shared" si="12"/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3"/>
      <c r="AI77" s="74"/>
    </row>
    <row r="78" spans="1:35" s="62" customFormat="1" ht="28.5" hidden="1" customHeight="1" x14ac:dyDescent="0.25">
      <c r="A78" s="98"/>
      <c r="B78" s="50"/>
      <c r="C78" s="51" t="s">
        <v>30</v>
      </c>
      <c r="D78" s="52">
        <f>SUM(J78,L78,N78,P78,R78,T78,V78,X78,Z78,AB78,AD78,AF78)</f>
        <v>0</v>
      </c>
      <c r="E78" s="52">
        <f>J78</f>
        <v>0</v>
      </c>
      <c r="F78" s="52">
        <f>G78</f>
        <v>0</v>
      </c>
      <c r="G78" s="52">
        <f>SUM(K78,M78,O78,Q78,S78,U78,W78,Y78,AA78,AC78,AE78,AG78)</f>
        <v>0</v>
      </c>
      <c r="H78" s="52">
        <f t="shared" ref="H78" si="40">IFERROR(G78/D78*100,0)</f>
        <v>0</v>
      </c>
      <c r="I78" s="52">
        <f t="shared" ref="I78" si="41">IFERROR(G78/E78*100,0)</f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3"/>
      <c r="AI78" s="74"/>
    </row>
    <row r="79" spans="1:35" s="54" customFormat="1" ht="75" customHeight="1" x14ac:dyDescent="0.25">
      <c r="A79" s="98"/>
      <c r="B79" s="50"/>
      <c r="C79" s="51" t="s">
        <v>31</v>
      </c>
      <c r="D79" s="52">
        <f>SUM(J79,L79,N79,P79,R79,T79,V79,X79,Z79,AB79,AD79,AF79)</f>
        <v>6262.3010000000004</v>
      </c>
      <c r="E79" s="52">
        <f>J79</f>
        <v>76.144000000000005</v>
      </c>
      <c r="F79" s="52">
        <f>G79</f>
        <v>6109.25</v>
      </c>
      <c r="G79" s="52">
        <f>SUM(K79,M79,O79,Q79,S79,U79,W79,Y79,AA79,AC79,AE79,AG79)</f>
        <v>6109.25</v>
      </c>
      <c r="H79" s="52">
        <f>IFERROR(G79/D79*100,0)</f>
        <v>97.555994194466209</v>
      </c>
      <c r="I79" s="52">
        <f>IFERROR(G79/E79*100,0)</f>
        <v>8023.2848287455345</v>
      </c>
      <c r="J79" s="70">
        <v>76.144000000000005</v>
      </c>
      <c r="K79" s="70">
        <v>0</v>
      </c>
      <c r="L79" s="70">
        <v>5000</v>
      </c>
      <c r="M79" s="70">
        <v>0</v>
      </c>
      <c r="N79" s="70">
        <v>1038.191</v>
      </c>
      <c r="O79" s="70">
        <v>6109.25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109.71</v>
      </c>
      <c r="Y79" s="70">
        <v>0</v>
      </c>
      <c r="Z79" s="70">
        <v>0</v>
      </c>
      <c r="AA79" s="70">
        <v>0</v>
      </c>
      <c r="AB79" s="70">
        <v>38.256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6"/>
      <c r="AI79" s="96"/>
    </row>
    <row r="80" spans="1:35" s="54" customFormat="1" ht="37.5" hidden="1" customHeight="1" x14ac:dyDescent="0.25">
      <c r="A80" s="68"/>
      <c r="B80" s="50"/>
      <c r="C80" s="51" t="s">
        <v>32</v>
      </c>
      <c r="D80" s="52">
        <f>SUM(J80,L80,N80,P80,R80,T80,V80,X80,Z80,AB80,AD80,AF80)</f>
        <v>0</v>
      </c>
      <c r="E80" s="52">
        <f>J80</f>
        <v>0</v>
      </c>
      <c r="F80" s="52">
        <f>G80</f>
        <v>0</v>
      </c>
      <c r="G80" s="52">
        <f>SUM(K80,M80,O80,Q80,S80,U80,W80,Y80,AA80,AC80,AE80,AG80)</f>
        <v>0</v>
      </c>
      <c r="H80" s="52">
        <f t="shared" ref="H80" si="42">IFERROR(G80/D80*100,0)</f>
        <v>0</v>
      </c>
      <c r="I80" s="52">
        <f t="shared" ref="I80" si="43">IFERROR(G80/E80*100,0)</f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6"/>
      <c r="AI80" s="96"/>
    </row>
    <row r="81" spans="1:35" s="99" customFormat="1" ht="18.75" customHeight="1" x14ac:dyDescent="0.25">
      <c r="A81" s="57" t="s">
        <v>60</v>
      </c>
      <c r="B81" s="58" t="s">
        <v>61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60"/>
      <c r="AH81" s="61"/>
    </row>
    <row r="82" spans="1:35" s="62" customFormat="1" ht="51.75" customHeight="1" x14ac:dyDescent="0.25">
      <c r="A82" s="97" t="s">
        <v>62</v>
      </c>
      <c r="B82" s="43" t="s">
        <v>63</v>
      </c>
      <c r="C82" s="44" t="s">
        <v>28</v>
      </c>
      <c r="D82" s="45">
        <f>D83+D84+D85</f>
        <v>7648.9</v>
      </c>
      <c r="E82" s="45">
        <f t="shared" ref="E82:G82" si="44">E83+E84+E85</f>
        <v>1103.6410000000001</v>
      </c>
      <c r="F82" s="45">
        <f t="shared" si="44"/>
        <v>2298.645</v>
      </c>
      <c r="G82" s="45">
        <f t="shared" si="44"/>
        <v>2298.645</v>
      </c>
      <c r="H82" s="45">
        <f t="shared" ref="H82:H83" si="45">IFERROR(G82/D82*100,0)</f>
        <v>30.05196825687354</v>
      </c>
      <c r="I82" s="45">
        <f t="shared" ref="I82:I83" si="46">IFERROR(G82/E82*100,0)</f>
        <v>208.27832601362215</v>
      </c>
      <c r="J82" s="46">
        <f t="shared" ref="J82:AF82" si="47">J83+J84+J85</f>
        <v>1103.6410000000001</v>
      </c>
      <c r="K82" s="46">
        <f t="shared" si="47"/>
        <v>575.30499999999995</v>
      </c>
      <c r="L82" s="46">
        <f t="shared" si="47"/>
        <v>651.58299999999997</v>
      </c>
      <c r="M82" s="46">
        <f t="shared" si="47"/>
        <v>791.59</v>
      </c>
      <c r="N82" s="46">
        <f t="shared" si="47"/>
        <v>433.56299999999999</v>
      </c>
      <c r="O82" s="46">
        <f t="shared" si="47"/>
        <v>495.31</v>
      </c>
      <c r="P82" s="46">
        <f t="shared" si="47"/>
        <v>791.428</v>
      </c>
      <c r="Q82" s="46">
        <f t="shared" si="47"/>
        <v>436.44</v>
      </c>
      <c r="R82" s="46">
        <f t="shared" si="47"/>
        <v>592.79899999999998</v>
      </c>
      <c r="S82" s="46">
        <f t="shared" si="47"/>
        <v>0</v>
      </c>
      <c r="T82" s="46">
        <f t="shared" si="47"/>
        <v>433.55900000000003</v>
      </c>
      <c r="U82" s="46">
        <f t="shared" si="47"/>
        <v>0</v>
      </c>
      <c r="V82" s="46">
        <f t="shared" si="47"/>
        <v>791.428</v>
      </c>
      <c r="W82" s="46">
        <f t="shared" si="47"/>
        <v>0</v>
      </c>
      <c r="X82" s="46">
        <f t="shared" si="47"/>
        <v>735.08299999999997</v>
      </c>
      <c r="Y82" s="46">
        <f t="shared" si="47"/>
        <v>0</v>
      </c>
      <c r="Z82" s="46">
        <f t="shared" si="47"/>
        <v>476.529</v>
      </c>
      <c r="AA82" s="46">
        <f t="shared" si="47"/>
        <v>0</v>
      </c>
      <c r="AB82" s="46">
        <f t="shared" si="47"/>
        <v>557.95899999999995</v>
      </c>
      <c r="AC82" s="46">
        <f t="shared" si="47"/>
        <v>0</v>
      </c>
      <c r="AD82" s="46">
        <f t="shared" si="47"/>
        <v>506.85899999999998</v>
      </c>
      <c r="AE82" s="46">
        <f t="shared" si="47"/>
        <v>0</v>
      </c>
      <c r="AF82" s="46">
        <f t="shared" si="47"/>
        <v>574.46900000000005</v>
      </c>
      <c r="AG82" s="46">
        <f>AG83+AG84+AG85</f>
        <v>0</v>
      </c>
      <c r="AH82" s="65"/>
      <c r="AI82" s="74"/>
    </row>
    <row r="83" spans="1:35" s="62" customFormat="1" ht="28.5" hidden="1" customHeight="1" x14ac:dyDescent="0.25">
      <c r="A83" s="98"/>
      <c r="B83" s="50"/>
      <c r="C83" s="51" t="s">
        <v>29</v>
      </c>
      <c r="D83" s="52">
        <f>SUM(J83,L83,N83,P83,R83,T83,V83,X83,Z83,AB83,AD83,AF83)</f>
        <v>0</v>
      </c>
      <c r="E83" s="52">
        <f>J83</f>
        <v>0</v>
      </c>
      <c r="F83" s="52">
        <f>G83</f>
        <v>0</v>
      </c>
      <c r="G83" s="52">
        <f>SUM(K83,M83,O83,Q83,S83,U83,W83,Y83,AA83,AC83,AE83,AG83)</f>
        <v>0</v>
      </c>
      <c r="H83" s="52">
        <f t="shared" si="45"/>
        <v>0</v>
      </c>
      <c r="I83" s="52">
        <f t="shared" si="46"/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65"/>
      <c r="AI83" s="74"/>
    </row>
    <row r="84" spans="1:35" s="54" customFormat="1" ht="59.25" hidden="1" customHeight="1" x14ac:dyDescent="0.25">
      <c r="A84" s="98"/>
      <c r="B84" s="50"/>
      <c r="C84" s="51" t="s">
        <v>30</v>
      </c>
      <c r="D84" s="52">
        <f>SUM(J84,L84,N84,P84,R84,T84,V84,X84,Z84,AB84,AD84,AF84)</f>
        <v>0</v>
      </c>
      <c r="E84" s="52">
        <f>J84</f>
        <v>0</v>
      </c>
      <c r="F84" s="52">
        <f>G84</f>
        <v>0</v>
      </c>
      <c r="G84" s="52">
        <f>SUM(K84,M84,O84,Q84,S84,U84,W84,Y84,AA84,AC84,AE84,AG84)</f>
        <v>0</v>
      </c>
      <c r="H84" s="52">
        <f>IFERROR(G84/D84*100,0)</f>
        <v>0</v>
      </c>
      <c r="I84" s="52">
        <f>IFERROR(G84/E84*100,0)</f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6"/>
      <c r="AI84" s="96"/>
    </row>
    <row r="85" spans="1:35" s="54" customFormat="1" ht="127.5" customHeight="1" x14ac:dyDescent="0.25">
      <c r="A85" s="71"/>
      <c r="B85" s="56"/>
      <c r="C85" s="51" t="s">
        <v>31</v>
      </c>
      <c r="D85" s="52">
        <f>SUM(J85,L85,N85,P85,R85,T85,V85,X85,Z85,AB85,AD85,AF85)</f>
        <v>7648.9</v>
      </c>
      <c r="E85" s="52">
        <f>J85</f>
        <v>1103.6410000000001</v>
      </c>
      <c r="F85" s="52">
        <f>G85</f>
        <v>2298.645</v>
      </c>
      <c r="G85" s="52">
        <f>SUM(K85,M85,O85,Q85,S85,U85,W85,Y85,AA85,AC85,AE85,AG85)</f>
        <v>2298.645</v>
      </c>
      <c r="H85" s="52">
        <f>IFERROR(G85/D85*100,0)</f>
        <v>30.05196825687354</v>
      </c>
      <c r="I85" s="52">
        <f>IFERROR(G85/E85*100,0)</f>
        <v>208.27832601362215</v>
      </c>
      <c r="J85" s="70">
        <v>1103.6410000000001</v>
      </c>
      <c r="K85" s="70">
        <v>575.30499999999995</v>
      </c>
      <c r="L85" s="70">
        <v>651.58299999999997</v>
      </c>
      <c r="M85" s="70">
        <v>791.59</v>
      </c>
      <c r="N85" s="70">
        <v>433.56299999999999</v>
      </c>
      <c r="O85" s="70">
        <v>495.31</v>
      </c>
      <c r="P85" s="70">
        <v>791.428</v>
      </c>
      <c r="Q85" s="70">
        <v>436.44</v>
      </c>
      <c r="R85" s="70">
        <v>592.79899999999998</v>
      </c>
      <c r="S85" s="70">
        <v>0</v>
      </c>
      <c r="T85" s="70">
        <v>433.55900000000003</v>
      </c>
      <c r="U85" s="70">
        <v>0</v>
      </c>
      <c r="V85" s="70">
        <v>791.428</v>
      </c>
      <c r="W85" s="70">
        <v>0</v>
      </c>
      <c r="X85" s="70">
        <v>735.08299999999997</v>
      </c>
      <c r="Y85" s="70">
        <v>0</v>
      </c>
      <c r="Z85" s="70">
        <v>476.529</v>
      </c>
      <c r="AA85" s="70">
        <v>0</v>
      </c>
      <c r="AB85" s="70">
        <v>557.95899999999995</v>
      </c>
      <c r="AC85" s="70">
        <v>0</v>
      </c>
      <c r="AD85" s="70">
        <v>506.85899999999998</v>
      </c>
      <c r="AE85" s="70">
        <v>0</v>
      </c>
      <c r="AF85" s="70">
        <v>574.46900000000005</v>
      </c>
      <c r="AG85" s="70">
        <v>0</v>
      </c>
      <c r="AH85" s="76"/>
      <c r="AI85" s="96"/>
    </row>
    <row r="86" spans="1:35" ht="94.5" customHeight="1" x14ac:dyDescent="0.25"/>
  </sheetData>
  <mergeCells count="57">
    <mergeCell ref="B81:AG81"/>
    <mergeCell ref="A82:A85"/>
    <mergeCell ref="B82:B85"/>
    <mergeCell ref="A65:A69"/>
    <mergeCell ref="B65:B69"/>
    <mergeCell ref="A70:A74"/>
    <mergeCell ref="B70:B74"/>
    <mergeCell ref="B75:AG75"/>
    <mergeCell ref="A76:A80"/>
    <mergeCell ref="B76:B80"/>
    <mergeCell ref="A49:A53"/>
    <mergeCell ref="B49:B53"/>
    <mergeCell ref="A54:A58"/>
    <mergeCell ref="B54:B58"/>
    <mergeCell ref="B59:AG59"/>
    <mergeCell ref="A60:A64"/>
    <mergeCell ref="B60:B64"/>
    <mergeCell ref="A34:A38"/>
    <mergeCell ref="B34:B38"/>
    <mergeCell ref="A39:A43"/>
    <mergeCell ref="B39:B43"/>
    <mergeCell ref="A44:A48"/>
    <mergeCell ref="B44:B48"/>
    <mergeCell ref="A19:A23"/>
    <mergeCell ref="B19:B23"/>
    <mergeCell ref="A24:A28"/>
    <mergeCell ref="B24:B28"/>
    <mergeCell ref="A29:A33"/>
    <mergeCell ref="B29:B33"/>
    <mergeCell ref="AH4:AH6"/>
    <mergeCell ref="A8:A12"/>
    <mergeCell ref="B8:B12"/>
    <mergeCell ref="B13:AG13"/>
    <mergeCell ref="A14:A18"/>
    <mergeCell ref="B14:B18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2025-05-06T04:39:49Z</dcterms:created>
  <dcterms:modified xsi:type="dcterms:W3CDTF">2025-05-06T04:40:46Z</dcterms:modified>
</cp:coreProperties>
</file>