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КУМИ\ECONOM\!ОФЭОиК\ОТЧЕТЫ\РАСХОДЫ\2025 год\ЕЖЕМЕСЯЧНЫЕ\до 5 числа Сетевой график\"/>
    </mc:Choice>
  </mc:AlternateContent>
  <bookViews>
    <workbookView xWindow="0" yWindow="0" windowWidth="28800" windowHeight="11280"/>
  </bookViews>
  <sheets>
    <sheet name="май" sheetId="1" r:id="rId1"/>
    <sheet name="Лист1" sheetId="2" state="hidden" r:id="rId2"/>
  </sheets>
  <definedNames>
    <definedName name="_xlnm.Print_Titles" localSheetId="0">май!$4:$7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 r="H37" i="1"/>
  <c r="H35" i="1"/>
  <c r="H23" i="1"/>
  <c r="H31" i="1"/>
  <c r="H29" i="1"/>
  <c r="H28" i="1"/>
  <c r="I31" i="1"/>
  <c r="I29" i="1"/>
  <c r="I28" i="1"/>
  <c r="E27" i="1"/>
  <c r="F27" i="1"/>
  <c r="G27" i="1"/>
  <c r="D27" i="1"/>
  <c r="E28" i="1"/>
  <c r="F28" i="1"/>
  <c r="G28" i="1"/>
  <c r="J28" i="1"/>
  <c r="K28" i="1"/>
  <c r="L28" i="1"/>
  <c r="M28" i="1"/>
  <c r="N28" i="1"/>
  <c r="O28" i="1"/>
  <c r="P28" i="1"/>
  <c r="Q28" i="1"/>
  <c r="R28" i="1"/>
  <c r="S28" i="1"/>
  <c r="T28" i="1"/>
  <c r="U28" i="1"/>
  <c r="V28" i="1"/>
  <c r="W28" i="1"/>
  <c r="X28" i="1"/>
  <c r="Y28" i="1"/>
  <c r="Z28" i="1"/>
  <c r="AA28" i="1"/>
  <c r="AB28" i="1"/>
  <c r="AC28" i="1"/>
  <c r="AD28" i="1"/>
  <c r="AE28" i="1"/>
  <c r="AF28" i="1"/>
  <c r="AG28" i="1"/>
  <c r="D28" i="1"/>
  <c r="D13" i="1"/>
  <c r="E10" i="1"/>
  <c r="S33" i="1" l="1"/>
  <c r="S37" i="1"/>
  <c r="S31" i="1"/>
  <c r="E31" i="1"/>
  <c r="S16" i="1"/>
  <c r="E39" i="1"/>
  <c r="E37" i="1"/>
  <c r="E35" i="1"/>
  <c r="E33" i="1"/>
  <c r="E29" i="1"/>
  <c r="E25" i="1"/>
  <c r="E20" i="1"/>
  <c r="E19" i="1"/>
  <c r="E17" i="1"/>
  <c r="E16" i="1"/>
  <c r="AG18" i="1" l="1"/>
  <c r="AF18" i="1"/>
  <c r="AE18" i="1"/>
  <c r="AD18" i="1"/>
  <c r="AC18" i="1"/>
  <c r="AB18" i="1"/>
  <c r="AA18" i="1"/>
  <c r="Z18" i="1"/>
  <c r="Y18" i="1"/>
  <c r="X18" i="1"/>
  <c r="W18" i="1"/>
  <c r="V18" i="1"/>
  <c r="U18" i="1"/>
  <c r="T18" i="1"/>
  <c r="S18" i="1"/>
  <c r="R18" i="1"/>
  <c r="Q18" i="1"/>
  <c r="P18" i="1"/>
  <c r="O18" i="1"/>
  <c r="N18" i="1"/>
  <c r="M18" i="1"/>
  <c r="L18" i="1"/>
  <c r="K18" i="1"/>
  <c r="J18" i="1"/>
  <c r="K22" i="1" l="1"/>
  <c r="L22" i="1"/>
  <c r="M22" i="1"/>
  <c r="O22" i="1"/>
  <c r="P22" i="1"/>
  <c r="T22" i="1"/>
  <c r="U22" i="1"/>
  <c r="W22" i="1"/>
  <c r="X22" i="1"/>
  <c r="Y22" i="1"/>
  <c r="Z22" i="1"/>
  <c r="AA22" i="1"/>
  <c r="AC22" i="1"/>
  <c r="AD22" i="1"/>
  <c r="AE22" i="1"/>
  <c r="AG22" i="1"/>
  <c r="K23" i="1"/>
  <c r="L23" i="1"/>
  <c r="M23" i="1"/>
  <c r="N23" i="1"/>
  <c r="O23" i="1"/>
  <c r="P23" i="1"/>
  <c r="Q23" i="1"/>
  <c r="R23" i="1"/>
  <c r="S23" i="1"/>
  <c r="T23" i="1"/>
  <c r="U23" i="1"/>
  <c r="V23" i="1"/>
  <c r="W23" i="1"/>
  <c r="X23" i="1"/>
  <c r="Y23" i="1"/>
  <c r="Z23" i="1"/>
  <c r="AA23" i="1"/>
  <c r="AB23" i="1"/>
  <c r="AC23" i="1"/>
  <c r="AD23" i="1"/>
  <c r="AE23" i="1"/>
  <c r="AF23" i="1"/>
  <c r="AG23" i="1"/>
  <c r="J23" i="1"/>
  <c r="J22" i="1"/>
  <c r="E23" i="1"/>
  <c r="K32" i="1"/>
  <c r="L32" i="1"/>
  <c r="M32" i="1"/>
  <c r="N32" i="1"/>
  <c r="O32" i="1"/>
  <c r="P32" i="1"/>
  <c r="Q32" i="1"/>
  <c r="R32" i="1"/>
  <c r="S32" i="1"/>
  <c r="T32" i="1"/>
  <c r="U32" i="1"/>
  <c r="V32" i="1"/>
  <c r="W32" i="1"/>
  <c r="X32" i="1"/>
  <c r="Y32" i="1"/>
  <c r="Z32" i="1"/>
  <c r="AA32" i="1"/>
  <c r="AB32" i="1"/>
  <c r="AC32" i="1"/>
  <c r="AD32" i="1"/>
  <c r="AE32" i="1"/>
  <c r="AF32" i="1"/>
  <c r="AG32" i="1"/>
  <c r="J32" i="1"/>
  <c r="E32" i="1"/>
  <c r="D32" i="1"/>
  <c r="G33" i="1"/>
  <c r="F33" i="1" s="1"/>
  <c r="D33" i="1"/>
  <c r="D35" i="1"/>
  <c r="G35" i="1"/>
  <c r="F35" i="1" s="1"/>
  <c r="F32" i="1" l="1"/>
  <c r="G32" i="1"/>
  <c r="D29" i="1"/>
  <c r="F29" i="1"/>
  <c r="G29" i="1"/>
  <c r="K29" i="1"/>
  <c r="L29" i="1"/>
  <c r="M29" i="1"/>
  <c r="N29" i="1"/>
  <c r="O29" i="1"/>
  <c r="P29" i="1"/>
  <c r="Q29" i="1"/>
  <c r="R29" i="1"/>
  <c r="S29" i="1"/>
  <c r="T29" i="1"/>
  <c r="U29" i="1"/>
  <c r="V29" i="1"/>
  <c r="W29" i="1"/>
  <c r="X29" i="1"/>
  <c r="Y29" i="1"/>
  <c r="Z29" i="1"/>
  <c r="AA29" i="1"/>
  <c r="AB29" i="1"/>
  <c r="AC29" i="1"/>
  <c r="AD29" i="1"/>
  <c r="AE29" i="1"/>
  <c r="AF29" i="1"/>
  <c r="AG29" i="1"/>
  <c r="AG10" i="1" s="1"/>
  <c r="J29" i="1"/>
  <c r="I35" i="1"/>
  <c r="L12" i="1"/>
  <c r="K13" i="1"/>
  <c r="L13" i="1"/>
  <c r="M13" i="1"/>
  <c r="N13" i="1"/>
  <c r="O13" i="1"/>
  <c r="P13" i="1"/>
  <c r="Q13" i="1"/>
  <c r="R13" i="1"/>
  <c r="S13" i="1"/>
  <c r="T13" i="1"/>
  <c r="U13" i="1"/>
  <c r="V13" i="1"/>
  <c r="W13" i="1"/>
  <c r="X13" i="1"/>
  <c r="Y13" i="1"/>
  <c r="Z13" i="1"/>
  <c r="AA13" i="1"/>
  <c r="AB13" i="1"/>
  <c r="AC13" i="1"/>
  <c r="AD13" i="1"/>
  <c r="AE13" i="1"/>
  <c r="AF13" i="1"/>
  <c r="AG13" i="1"/>
  <c r="K14" i="1"/>
  <c r="L14" i="1"/>
  <c r="L10" i="1" s="1"/>
  <c r="M14" i="1"/>
  <c r="N14" i="1"/>
  <c r="N10" i="1" s="1"/>
  <c r="O14" i="1"/>
  <c r="P14" i="1"/>
  <c r="P10" i="1" s="1"/>
  <c r="Q14" i="1"/>
  <c r="R14" i="1"/>
  <c r="R10" i="1" s="1"/>
  <c r="S14" i="1"/>
  <c r="S10" i="1" s="1"/>
  <c r="T14" i="1"/>
  <c r="T10" i="1" s="1"/>
  <c r="U14" i="1"/>
  <c r="U10" i="1" s="1"/>
  <c r="V14" i="1"/>
  <c r="V10" i="1" s="1"/>
  <c r="W14" i="1"/>
  <c r="W10" i="1" s="1"/>
  <c r="X14" i="1"/>
  <c r="X10" i="1" s="1"/>
  <c r="Y14" i="1"/>
  <c r="Y10" i="1" s="1"/>
  <c r="Z14" i="1"/>
  <c r="Z10" i="1" s="1"/>
  <c r="AA14" i="1"/>
  <c r="AA10" i="1" s="1"/>
  <c r="AB14" i="1"/>
  <c r="AB10" i="1" s="1"/>
  <c r="AC14" i="1"/>
  <c r="AC10" i="1" s="1"/>
  <c r="AD14" i="1"/>
  <c r="AD10" i="1" s="1"/>
  <c r="AE14" i="1"/>
  <c r="AE10" i="1" s="1"/>
  <c r="AF14" i="1"/>
  <c r="AG14" i="1"/>
  <c r="J14" i="1"/>
  <c r="J10" i="1" s="1"/>
  <c r="J13" i="1"/>
  <c r="E13" i="1"/>
  <c r="G17" i="1"/>
  <c r="E14" i="1"/>
  <c r="D17" i="1"/>
  <c r="G16" i="1"/>
  <c r="D16" i="1"/>
  <c r="AG15" i="1"/>
  <c r="AF15" i="1"/>
  <c r="AE15" i="1"/>
  <c r="AD15" i="1"/>
  <c r="AC15" i="1"/>
  <c r="AB15" i="1"/>
  <c r="AA15" i="1"/>
  <c r="Z15" i="1"/>
  <c r="Y15" i="1"/>
  <c r="X15" i="1"/>
  <c r="W15" i="1"/>
  <c r="V15" i="1"/>
  <c r="U15" i="1"/>
  <c r="T15" i="1"/>
  <c r="S15" i="1"/>
  <c r="R15" i="1"/>
  <c r="Q15" i="1"/>
  <c r="P15" i="1"/>
  <c r="P12" i="1" s="1"/>
  <c r="O15" i="1"/>
  <c r="N15" i="1"/>
  <c r="N12" i="1" s="1"/>
  <c r="M15" i="1"/>
  <c r="L15" i="1"/>
  <c r="K15" i="1"/>
  <c r="J15" i="1"/>
  <c r="Q10" i="1" l="1"/>
  <c r="AF10" i="1"/>
  <c r="O10" i="1"/>
  <c r="M10" i="1"/>
  <c r="K10" i="1"/>
  <c r="E15" i="1"/>
  <c r="G15" i="1"/>
  <c r="F17" i="1"/>
  <c r="H17" i="1"/>
  <c r="I17" i="1"/>
  <c r="F16" i="1"/>
  <c r="D15" i="1"/>
  <c r="I16" i="1"/>
  <c r="H16" i="1"/>
  <c r="I15" i="1" l="1"/>
  <c r="H15" i="1"/>
  <c r="F15" i="1"/>
  <c r="J27" i="1"/>
  <c r="G20" i="1"/>
  <c r="G19" i="1"/>
  <c r="D20" i="1"/>
  <c r="D14" i="1" s="1"/>
  <c r="D10" i="1" s="1"/>
  <c r="G39" i="1"/>
  <c r="F39" i="1" s="1"/>
  <c r="D39" i="1"/>
  <c r="E18" i="1"/>
  <c r="E12" i="1" s="1"/>
  <c r="D19" i="1"/>
  <c r="F20" i="1" l="1"/>
  <c r="F14" i="1" s="1"/>
  <c r="F10" i="1" s="1"/>
  <c r="G14" i="1"/>
  <c r="G10" i="1" s="1"/>
  <c r="N27" i="1"/>
  <c r="F19" i="1"/>
  <c r="F13" i="1" s="1"/>
  <c r="G13" i="1"/>
  <c r="H20" i="1"/>
  <c r="I20" i="1"/>
  <c r="G18" i="1"/>
  <c r="G12" i="1" s="1"/>
  <c r="D18" i="1"/>
  <c r="D12" i="1" s="1"/>
  <c r="I39" i="1"/>
  <c r="F38" i="1"/>
  <c r="AG38" i="1"/>
  <c r="AF38" i="1"/>
  <c r="AE38" i="1"/>
  <c r="AD38" i="1"/>
  <c r="AC38" i="1"/>
  <c r="AB38" i="1"/>
  <c r="AA38" i="1"/>
  <c r="Z38" i="1"/>
  <c r="Y38" i="1"/>
  <c r="X38" i="1"/>
  <c r="W38" i="1"/>
  <c r="V38" i="1"/>
  <c r="U38" i="1"/>
  <c r="T38" i="1"/>
  <c r="S38" i="1"/>
  <c r="R38" i="1"/>
  <c r="Q38" i="1"/>
  <c r="P38" i="1"/>
  <c r="O38" i="1"/>
  <c r="N38" i="1"/>
  <c r="M38" i="1"/>
  <c r="L38" i="1"/>
  <c r="K38" i="1"/>
  <c r="J38" i="1"/>
  <c r="E38" i="1"/>
  <c r="D38" i="1"/>
  <c r="G37" i="1"/>
  <c r="F37" i="1" s="1"/>
  <c r="F36" i="1" s="1"/>
  <c r="D37" i="1"/>
  <c r="D36" i="1" s="1"/>
  <c r="AG36" i="1"/>
  <c r="AF36" i="1"/>
  <c r="AE36" i="1"/>
  <c r="AD36" i="1"/>
  <c r="AC36" i="1"/>
  <c r="AB36" i="1"/>
  <c r="AA36" i="1"/>
  <c r="Z36" i="1"/>
  <c r="Y36" i="1"/>
  <c r="X36" i="1"/>
  <c r="W36" i="1"/>
  <c r="V36" i="1"/>
  <c r="U36" i="1"/>
  <c r="T36" i="1"/>
  <c r="S36" i="1"/>
  <c r="R36" i="1"/>
  <c r="Q36" i="1"/>
  <c r="P36" i="1"/>
  <c r="O36" i="1"/>
  <c r="N36" i="1"/>
  <c r="M36" i="1"/>
  <c r="L36" i="1"/>
  <c r="K36" i="1"/>
  <c r="J36" i="1"/>
  <c r="E36" i="1"/>
  <c r="G31" i="1"/>
  <c r="F31" i="1" s="1"/>
  <c r="F30" i="1" s="1"/>
  <c r="E30" i="1"/>
  <c r="D31" i="1"/>
  <c r="D30" i="1" s="1"/>
  <c r="AG30" i="1"/>
  <c r="AF30" i="1"/>
  <c r="AE30" i="1"/>
  <c r="AD30" i="1"/>
  <c r="AC30" i="1"/>
  <c r="AB30" i="1"/>
  <c r="AA30" i="1"/>
  <c r="Z30" i="1"/>
  <c r="Y30" i="1"/>
  <c r="X30" i="1"/>
  <c r="W30" i="1"/>
  <c r="V30" i="1"/>
  <c r="U30" i="1"/>
  <c r="T30" i="1"/>
  <c r="S30" i="1"/>
  <c r="R30" i="1"/>
  <c r="Q30" i="1"/>
  <c r="P30" i="1"/>
  <c r="O30" i="1"/>
  <c r="N30" i="1"/>
  <c r="M30" i="1"/>
  <c r="L30" i="1"/>
  <c r="K30" i="1"/>
  <c r="J30" i="1"/>
  <c r="AG27" i="1"/>
  <c r="AF27" i="1"/>
  <c r="AC27" i="1"/>
  <c r="AB27" i="1"/>
  <c r="Z27" i="1"/>
  <c r="Y27" i="1"/>
  <c r="X27" i="1"/>
  <c r="W27" i="1"/>
  <c r="V27" i="1"/>
  <c r="U27" i="1"/>
  <c r="T27" i="1"/>
  <c r="S27" i="1"/>
  <c r="Q27" i="1"/>
  <c r="O27" i="1"/>
  <c r="L27" i="1"/>
  <c r="K27" i="1"/>
  <c r="AA27" i="1"/>
  <c r="AA9" i="1" s="1"/>
  <c r="AA8" i="1" s="1"/>
  <c r="G25" i="1"/>
  <c r="E24" i="1"/>
  <c r="E22" i="1" s="1"/>
  <c r="D25" i="1"/>
  <c r="AG24" i="1"/>
  <c r="AF24" i="1"/>
  <c r="AF22" i="1" s="1"/>
  <c r="AE24" i="1"/>
  <c r="AD24" i="1"/>
  <c r="AC24" i="1"/>
  <c r="AB24" i="1"/>
  <c r="AB22" i="1" s="1"/>
  <c r="AA24" i="1"/>
  <c r="Z24" i="1"/>
  <c r="Y24" i="1"/>
  <c r="X24" i="1"/>
  <c r="W24" i="1"/>
  <c r="V24" i="1"/>
  <c r="V22" i="1" s="1"/>
  <c r="U24" i="1"/>
  <c r="T24" i="1"/>
  <c r="S24" i="1"/>
  <c r="S22" i="1" s="1"/>
  <c r="R24" i="1"/>
  <c r="R22" i="1" s="1"/>
  <c r="Q24" i="1"/>
  <c r="Q22" i="1" s="1"/>
  <c r="P24" i="1"/>
  <c r="O24" i="1"/>
  <c r="N24" i="1"/>
  <c r="N22" i="1" s="1"/>
  <c r="N9" i="1" s="1"/>
  <c r="N8" i="1" s="1"/>
  <c r="M24" i="1"/>
  <c r="L24" i="1"/>
  <c r="K24" i="1"/>
  <c r="J24" i="1"/>
  <c r="AG12" i="1"/>
  <c r="AF12" i="1"/>
  <c r="AE12" i="1"/>
  <c r="AD12" i="1"/>
  <c r="AC12" i="1"/>
  <c r="AB12" i="1"/>
  <c r="AA12" i="1"/>
  <c r="Z12" i="1"/>
  <c r="Y12" i="1"/>
  <c r="X12" i="1"/>
  <c r="W12" i="1"/>
  <c r="V12" i="1"/>
  <c r="U12" i="1"/>
  <c r="T12" i="1"/>
  <c r="S12" i="1"/>
  <c r="R12" i="1"/>
  <c r="Q12" i="1"/>
  <c r="O12" i="1"/>
  <c r="M12" i="1"/>
  <c r="K12" i="1"/>
  <c r="J12" i="1"/>
  <c r="J9" i="1" s="1"/>
  <c r="J8" i="1" l="1"/>
  <c r="R27" i="1"/>
  <c r="P27" i="1"/>
  <c r="F25" i="1"/>
  <c r="G23" i="1"/>
  <c r="D24" i="1"/>
  <c r="D22" i="1" s="1"/>
  <c r="D23" i="1"/>
  <c r="K9" i="1"/>
  <c r="K8" i="1" s="1"/>
  <c r="F18" i="1"/>
  <c r="F12" i="1" s="1"/>
  <c r="H14" i="1"/>
  <c r="I14" i="1"/>
  <c r="O9" i="1"/>
  <c r="O8" i="1" s="1"/>
  <c r="S9" i="1"/>
  <c r="S8" i="1" s="1"/>
  <c r="R9" i="1"/>
  <c r="R8" i="1" s="1"/>
  <c r="Z9" i="1"/>
  <c r="Z8" i="1" s="1"/>
  <c r="W9" i="1"/>
  <c r="W8" i="1" s="1"/>
  <c r="AE27" i="1"/>
  <c r="AE9" i="1" s="1"/>
  <c r="AE8" i="1" s="1"/>
  <c r="AD27" i="1"/>
  <c r="V9" i="1"/>
  <c r="V8" i="1" s="1"/>
  <c r="H32" i="1"/>
  <c r="I33" i="1"/>
  <c r="G30" i="1"/>
  <c r="I30" i="1" s="1"/>
  <c r="G24" i="1"/>
  <c r="H25" i="1"/>
  <c r="I25" i="1"/>
  <c r="I19" i="1"/>
  <c r="P9" i="1"/>
  <c r="P8" i="1" s="1"/>
  <c r="AB9" i="1"/>
  <c r="AB8" i="1" s="1"/>
  <c r="Q9" i="1"/>
  <c r="Q8" i="1" s="1"/>
  <c r="U9" i="1"/>
  <c r="U8" i="1" s="1"/>
  <c r="Y9" i="1"/>
  <c r="Y8" i="1" s="1"/>
  <c r="AC9" i="1"/>
  <c r="AC8" i="1" s="1"/>
  <c r="AG9" i="1"/>
  <c r="AG8" i="1" s="1"/>
  <c r="G36" i="1"/>
  <c r="I18" i="1"/>
  <c r="H18" i="1"/>
  <c r="H19" i="1"/>
  <c r="M27" i="1"/>
  <c r="L9" i="1"/>
  <c r="E9" i="1" s="1"/>
  <c r="T9" i="1"/>
  <c r="T8" i="1" s="1"/>
  <c r="X9" i="1"/>
  <c r="X8" i="1" s="1"/>
  <c r="H39" i="1"/>
  <c r="G38" i="1"/>
  <c r="I24" i="1" l="1"/>
  <c r="G22" i="1"/>
  <c r="F24" i="1"/>
  <c r="F22" i="1" s="1"/>
  <c r="F23" i="1"/>
  <c r="I32" i="1"/>
  <c r="AD9" i="1"/>
  <c r="AD8" i="1" s="1"/>
  <c r="H24" i="1"/>
  <c r="L8" i="1"/>
  <c r="D8" i="1" s="1"/>
  <c r="E8" i="1"/>
  <c r="AF9" i="1"/>
  <c r="AF8" i="1" s="1"/>
  <c r="H30" i="1"/>
  <c r="M9" i="1"/>
  <c r="M8" i="1" s="1"/>
  <c r="G9" i="1"/>
  <c r="H13" i="1"/>
  <c r="I38" i="1"/>
  <c r="H38" i="1"/>
  <c r="H36" i="1"/>
  <c r="I36" i="1"/>
  <c r="I23" i="1"/>
  <c r="I13" i="1"/>
  <c r="I10" i="1"/>
  <c r="H10" i="1"/>
  <c r="D9" i="1" l="1"/>
  <c r="H9" i="1" s="1"/>
  <c r="F9" i="1"/>
  <c r="F8" i="1" s="1"/>
  <c r="G8" i="1"/>
  <c r="I9" i="1"/>
  <c r="I27" i="1"/>
  <c r="H27" i="1"/>
  <c r="I12" i="1"/>
  <c r="H12" i="1"/>
  <c r="I22" i="1"/>
  <c r="H22" i="1"/>
  <c r="H8" i="1" l="1"/>
  <c r="I8" i="1"/>
</calcChain>
</file>

<file path=xl/comments1.xml><?xml version="1.0" encoding="utf-8"?>
<comments xmlns="http://schemas.openxmlformats.org/spreadsheetml/2006/main">
  <authors>
    <author>Минич Наталья Анатольевна</author>
  </authors>
  <commentList>
    <comment ref="B8" authorId="0" shapeId="0">
      <text>
        <r>
          <rPr>
            <b/>
            <sz val="12"/>
            <color indexed="81"/>
            <rFont val="Tahoma"/>
            <family val="2"/>
            <charset val="204"/>
          </rPr>
          <t>Минич Наталья Анатольевна:</t>
        </r>
        <r>
          <rPr>
            <sz val="12"/>
            <color indexed="81"/>
            <rFont val="Tahoma"/>
            <family val="2"/>
            <charset val="204"/>
          </rPr>
          <t xml:space="preserve">
Формируем без л/с администрации и т/с 08.01.90 исключаем</t>
        </r>
      </text>
    </comment>
    <comment ref="C33" authorId="0" shapeId="0">
      <text>
        <r>
          <rPr>
            <b/>
            <sz val="12"/>
            <color indexed="81"/>
            <rFont val="Tahoma"/>
            <family val="2"/>
            <charset val="204"/>
          </rPr>
          <t>Минич Наталья Анатольевна:</t>
        </r>
        <r>
          <rPr>
            <sz val="12"/>
            <color indexed="81"/>
            <rFont val="Tahoma"/>
            <family val="2"/>
            <charset val="204"/>
          </rPr>
          <t xml:space="preserve">
Формируем без остатов прошлых лет
по л/с КСАТ 050.03.007 
т/с 08.01.01 и  09.01.01</t>
        </r>
      </text>
    </comment>
    <comment ref="C35" authorId="0" shapeId="0">
      <text>
        <r>
          <rPr>
            <b/>
            <sz val="11"/>
            <color indexed="81"/>
            <rFont val="Tahoma"/>
            <family val="2"/>
            <charset val="204"/>
          </rPr>
          <t xml:space="preserve">Минич Наталья Анатольевна:
</t>
        </r>
        <r>
          <rPr>
            <b/>
            <u/>
            <sz val="11"/>
            <color indexed="81"/>
            <rFont val="Tahoma"/>
            <family val="2"/>
            <charset val="204"/>
          </rPr>
          <t xml:space="preserve">Планы </t>
        </r>
        <r>
          <rPr>
            <sz val="11"/>
            <color indexed="81"/>
            <rFont val="Tahoma"/>
            <family val="2"/>
            <charset val="204"/>
          </rPr>
          <t xml:space="preserve">формируем через отчет "Роспись и уведомления с кодом субидии" по л/с КСАТ 050.03.007 т/с 04.01.08
Тип класификации ставим галочку "Доходная"
</t>
        </r>
        <r>
          <rPr>
            <b/>
            <u/>
            <sz val="11"/>
            <color indexed="81"/>
            <rFont val="Tahoma"/>
            <family val="2"/>
            <charset val="204"/>
          </rPr>
          <t xml:space="preserve">Кассу </t>
        </r>
        <r>
          <rPr>
            <sz val="11"/>
            <color indexed="81"/>
            <rFont val="Tahoma"/>
            <family val="2"/>
            <charset val="204"/>
          </rPr>
          <t xml:space="preserve">формируем через отчет как в бюджете по т/с 04.01.08
</t>
        </r>
      </text>
    </comment>
  </commentList>
</comments>
</file>

<file path=xl/sharedStrings.xml><?xml version="1.0" encoding="utf-8"?>
<sst xmlns="http://schemas.openxmlformats.org/spreadsheetml/2006/main" count="108" uniqueCount="59">
  <si>
    <t xml:space="preserve">Отчет о ходе реализации муниципальной программы </t>
  </si>
  <si>
    <t xml:space="preserve"> "Управление муниципальным имуществом города Когалыма" </t>
  </si>
  <si>
    <t>тыс. рублей</t>
  </si>
  <si>
    <t>№п/п</t>
  </si>
  <si>
    <t>Наименование направления (подпрограмм), структурных элементов</t>
  </si>
  <si>
    <t>Источники финансирования</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</si>
  <si>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</si>
  <si>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</si>
  <si>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</si>
  <si>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</si>
  <si>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</si>
  <si>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</si>
  <si>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</si>
  <si>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</si>
  <si>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</si>
  <si>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</si>
  <si>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</si>
  <si>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</si>
  <si>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</si>
  <si>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</si>
  <si>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</si>
  <si>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</si>
  <si>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</si>
  <si>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плану на год</t>
  </si>
  <si>
    <t>к плану на отчетную дату</t>
  </si>
  <si>
    <t xml:space="preserve">план </t>
  </si>
  <si>
    <t>кассовый расход</t>
  </si>
  <si>
    <t>Всего по муниципальной программе</t>
  </si>
  <si>
    <t>Всего</t>
  </si>
  <si>
    <t>бюджет города Когалыма</t>
  </si>
  <si>
    <t>внебюджетные источники</t>
  </si>
  <si>
    <t>1.</t>
  </si>
  <si>
    <t>Направление (подпрограмма) «Совершенствование системы управления муниципальным имуществом города Когалыма»</t>
  </si>
  <si>
    <t>Комплекс процессных мероприятий «Организация работы по формированию состава и структуры муниципального имущества города Когалыма», в том числе:</t>
  </si>
  <si>
    <t>2.</t>
  </si>
  <si>
    <t>Структурные элементы, не входящие в направления (подпрограммы)</t>
  </si>
  <si>
    <t xml:space="preserve"> 2.1</t>
  </si>
  <si>
    <t>Комплекс процессных мероприятий «Обеспечение деятельности органов местного самоуправления города Когалыма», в том числе:</t>
  </si>
  <si>
    <t xml:space="preserve"> Мероприятие (результат) «Обеспечена деятельность комитета по управлению муниципальным имуществом Администрации города Когалыма»</t>
  </si>
  <si>
    <t>3.</t>
  </si>
  <si>
    <t>3.1.</t>
  </si>
  <si>
    <t>Комплекс процессных мероприятий «Обеспечение деятельности муниципальных учреждений города Когалыма», в том числе:</t>
  </si>
  <si>
    <t xml:space="preserve"> Мероприятие (результат) «Обеспечена деятельность МКУ «УОДОМС»</t>
  </si>
  <si>
    <t xml:space="preserve"> Мероприятие (результат) «Обеспечена деятельность МБУ «КСАТ»</t>
  </si>
  <si>
    <t xml:space="preserve"> Мероприятие (результат) «Обеспечена деятельность МКУ «ОЭХД»</t>
  </si>
  <si>
    <t xml:space="preserve"> Мероприятие (результат) «Обеспечена деятельность МКУ «ЦОМУ города Когалыма»</t>
  </si>
  <si>
    <t>Мероприятие (результат) «Проведена оценка эффективности управления муниципальным имуществом города
Когалыма», всего, в том числе</t>
  </si>
  <si>
    <t>Мероприятие (результат) «Проведен ремонт, в том числе капитальный, муниципального имущества города Когалыма»</t>
  </si>
  <si>
    <t xml:space="preserve"> 1.1.</t>
  </si>
  <si>
    <t>1.1.1.</t>
  </si>
  <si>
    <t>1.1.2.</t>
  </si>
  <si>
    <t xml:space="preserve">     Невостребованные плановые ассигнования обусловлены наличием вакансий, предоставлением листов нетрудоспособности, выплатой денежного поощрения по результатам работы за год за фактически отработанное время.</t>
  </si>
  <si>
    <t xml:space="preserve">     Кассовый расход сформировался меньше планового в связи с: образованием листов временной нетрудоспособности, вакантных ставок (уборщик служебных помещений, уборщик территории, маляр, токарь, столяр, электрогазосварщик, подсобный рабочий).      </t>
  </si>
  <si>
    <t xml:space="preserve">     Неосвоение плановых ассигнований в связи с отсутствием фактического функционирования учреждения.</t>
  </si>
  <si>
    <t xml:space="preserve">     Оплата за коммунальные  услуги, содержание нежилых помещений, содержание пустующего муниципального жилищного фонда, а также компенсация выпадающих доходов организациям, в связи с оказанием услуг по содержанию муниципального жилищного фонда в городе Когалыме, произведены за фактически оказанные услуги на основании актов приемки оказанных услуг и счетов.</t>
  </si>
  <si>
    <t xml:space="preserve">     1. Контракт № 86 от 28.10.2024 на выполнение работ по капитальному ремонту здания, находящегося в муниципальной собственности: помещений "Административно-бытовой комплекс", расположенного по адресу: г.Когалым ул. Бакинская, дом - цена контракта: 21 821,50 тыс.руб. Работы выполнены и оплачены в полном объеме.
     2. МК № 0187300013724000249 от 02.11.2024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Цена контракта: 7 484,45 тыс.руб. Работы выполнены и оплачены в полном объеме.
     3. МК № 0187300013724000286 от13.12.2024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Цена контракта: 2137,54 тыс.руб.  Работы выполнены и оплачены в полном объеме.
     4. МК № 119/2024 от 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Цена контракта: 378,01 тыс.руб. Работы выполнены и оплачены в полном объеме.
     5. МК № 0187300013724000278 от 26.11.2024 на выполнение работ по ремонту помещений на 3-м этаже в здании, расположенном по адресу: город Когалым, улица Дружбы Народов, дом 41. Цена контракта: 3 179,08 тыс.руб.  Работы выполнены и оплачены в полном объеме.
     6. МК № 12/2025 от 04.04.2025 на выполнение работ по монтажу локально вычислительной сети и настройки сетевого, серверного оборудования, а также аналоговой телефонной станции. Цена контракта: 282,09 тыс.руб. Работы выполнены и оплачены в полном объеме.
     7. МК № 0187300013725000002 от 17.02.2025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Цена контракта: 3 467,41 тыс.руб.. Сроки выполнения работ: 30.09.2025. Ведется выполнение работ.
     8. МК № 0187300013725000017 от 24.03.2025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Цена контракта: 4 800,40 тыс. руб. Работы выполнены и оплачены в полном объеме.
     9. МК № 0187300013725000004 от 03.03.2025 на выполнение работ по замене оконных блоков в здании Администрации города Когалыма, расположенном по адресу: город Когалым, улица Дружбы Народов дом 7. Цена контракта: 6 245 276,41 руб.. Срок выполнения работ: 25.08.2025. Ведется выполнение работ.
     10. МК №0187300013724000031 от 29.03.2024 на выполнение работ по разработке проектно-сметной документации для выполнения капитального ремонта здания МАУ «Молодёжный комплексный центр «Феникс» в городе Когалыме», расположенного по улице Сибирская, 11. Контракт расторгнут в одностороннем порядке 11.03.2025.
     11..Размещен электронный аукцион на ремонт кабинетов 323, 323а, 432, 426, 325, 209, 114 в здании Администрации г. Когалыма по адресу: ул. Дружбы народов, 7.  30.05.2025 проведены торги, ведется подведение итогов комиссией.
</t>
  </si>
  <si>
    <t xml:space="preserve">     Остаток плана на 01.06.2025г. составляет 3165,96 тыс.руб., в том числе:
     1) 382,62 тыс.руб. - оплата труда гражданского персонала и начисления на них (выплата премии по итогам работы за 2024 год за фактически отработанное время, наличие вакансий), оплата листа по временной нетрудоспособности за счет работодателя за первые три дня по факту), проезд в отпуск и обратно, первичный медосмотр;
     2) 227,64 тыс.руб. - в связи с фактическими расходами на услуги связи;
     3) 1691,58 тыс.руб. -  в связи с фактическими расходами на оплату коммунальных услуг согласно показаниям приборов учета;
     4) 719,17 тыс.руб. - в в связи с фактическими расходами (замена расходных материалов) на оплату услуг: сан-тех.обслуж-ию оборудования и инженерных сетей зданий; ТО и ТР систем вентиляции и кондиционирования воздуха, лифтового оборудования, выполнение работ по ТО и ТР оборудования средств пожарной безопасности зданий, водных диспенсеров;
     5) 63,28 тыс.руб., экономия по торгам (оказание услуг по продлению лицензии антивирусного программного обеспечения Kaspersky Endpoint Security, предоставление права использования и абонентское обслуживание  Системы "Контур-Экстерн");
     6) 81,67 тыс. руб. - по факту начисления налога на имущество.</t>
  </si>
  <si>
    <t xml:space="preserve">     Отклонение от плана составляет 5518,215 тыс.руб. в том числе:
     76,456 тыс. руб - неисполнение субсидии по статье оплата труда гражданского персонала,  при формировании помесячной разбивки ФЗП и материальной помощи, плановые ассигнования разбиваются пропорционально ФЗП+10% мат. помощь   
     117,003 тыс.руб. неисполнение субсидии возникло по статье пособия за первые три дня временной нетрудоспособности за счет средств работодателя ,  при формировании помесячной разбивки ФЗП и материальной помощи, плановые ассигнования разбиваются пропорционально ФЗП+10% мат. помощь   
     95,9 тыс.руб. неисполнение субсидии возникло по статье прочие выплаты в связи  оплатой возмещение работникам (сотрудникам) расходов, связанных со служебными командировками по фактической потребности;
     961,300 тыс.руб. неисполнение субсидии по статье прочие работы, услуги возникла в связи с оказанием услуг по обслуживанию программных продуктов, так как оплата произведена по факту оказанных услуг, на основании выставленных документов  
       45,294 тыс.руб. неисполнение субсидии по статье  Налоги, пошлины и сборы, оплата будет произведена согласно деклараций.
     39,320 тыс. руб. неисполнение субсидии по статье расходы на оплату услуг связи возникло т.к. счет по услугам связи выставлен на меньшую сумму, чем планировалось, согласно использованных минут связи     
     7,802 тыс.руб.-  неисполнение субсидии по статье  коммунальные услуги  в связи с оплатой за фактические объемы коммунальных услуг на основании показаний приборов учета.
     176,540  тыс.руб. неисполнение субсидии по статье  арендная плата за пользование имуществом  в связи с оплатой ежемесячного платежа за декабрь 24г., повышение арендной платы произошло с января 2025г.
     74,540 тыс.руб. неисполнение субсидии по статье страхование  оказание услуг  по страхованию ОСАГО, оплата произведена по факту оказанных услуг, на основании выставленных документов
     542,902 тыс.руб. неисполнение субсидии возникло по статье горюче- смазочные материалы в связи  оплатой расходов по фактической потребности в следующем периоде.
</t>
  </si>
  <si>
    <t>Отклонение от плана составляет 1 501,105 тыс.руб. в том числе:
     7,884 тыс. руб.  неисполнение субсидии возникло по статье пособия за первые три дня временной нетрудоспособности за счет средств работодателя ,  при формировании помесячной разбивки ФЗП и материальной помощи, плановые ассигнования разбиваются пропорционально ФЗП+10% мат. помощь 
     3,300 тыс. руб. не исполнение субсидии по статье суточные расходы возникло в связи с сокращением количества командировок.
     12,696 тыс. руб. не исполнение по статье услуги связи возникло в связи с оплатой услуг по факту.     
     36,643 тыс. руб. не исполнение по статье тех.обслуживания вычислительной техники возникло в связи с оплатой услуг по факту.
     35,0 тыс.руб неисполнение субсидии по статьепрочие работы и услуги с оплатой услуг по факту предоставления документов.
     86,460 тыс. руб.  неисполнение субсидии на приобретение основных средств  возникло в связи с оплатой по факту приобретения согласно выставленных счетов.  
    19,014 тыс. руб.  неисполнение субсидии на приобретение лекарственных препаратов и материалов возникло в связи с оплатой по факту приобретения согласно выставленных счетов.
     107,709 тыс.руб неисполнении субсидии по статье по уплате налогов произошло по причине уплаты согласно деклараций.      
    333, 133 тыс.руб. неисполнение субсидии возникло по статье горюче- смазочные материалы в связи  оплатой расходов по фактической потребности в следующем периоде. 
    351,739 тыс.руб.-  неисполнение субсидии по статье  увеличение стоимости прочих материальных запасов, в связи  с оплатой за фактические объемы приобретения.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</si>
</sst>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_ ;[Red]\-#,##0.0\ "/>
    <numFmt numFmtId="165" formatCode="#,##0_ ;[Red]\-#,##0\ "/>
    <numFmt numFmtId="166" formatCode="#,##0.00_ ;[Red]\-#,##0.00\ "/>
  </numFmts>
  <fonts count="23"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sz val="12"/>
      <color rgb="FFFF0000"/>
      <name val="Times New Roman"/>
      <family val="1"/>
      <charset val="204"/>
    </font>
    <font>
      <sz val="16"/>
      <color rgb="FFFF0000"/>
      <name val="Times New Roman"/>
      <family val="1"/>
      <charset val="204"/>
    </font>
    <font>
      <sz val="14"/>
      <color rgb="FFFF0000"/>
      <name val="Times New Roman"/>
      <family val="1"/>
      <charset val="204"/>
    </font>
    <font>
      <sz val="12"/>
      <name val="Calibri"/>
      <family val="2"/>
      <charset val="204"/>
      <scheme val="minor"/>
    </font>
    <font>
      <b/>
      <sz val="12"/>
      <name val="Times New Roman"/>
      <family val="1"/>
      <charset val="204"/>
    </font>
    <font>
      <sz val="11"/>
      <name val="Calibri"/>
      <family val="2"/>
      <charset val="204"/>
      <scheme val="minor"/>
    </font>
    <font>
      <sz val="12"/>
      <color rgb="FFFF0000"/>
      <name val="Calibri"/>
      <family val="2"/>
      <charset val="204"/>
      <scheme val="minor"/>
    </font>
    <font>
      <b/>
      <sz val="12"/>
      <color rgb="FFFF0000"/>
      <name val="Times New Roman"/>
      <family val="1"/>
      <charset val="204"/>
    </font>
    <font>
      <sz val="12"/>
      <name val="Times New Roman"/>
      <family val="1"/>
      <charset val="204"/>
    </font>
    <font>
      <b/>
      <sz val="12"/>
      <name val="Calibri"/>
      <family val="2"/>
      <charset val="204"/>
      <scheme val="minor"/>
    </font>
    <font>
      <b/>
      <sz val="11"/>
      <name val="Calibri"/>
      <family val="2"/>
      <charset val="204"/>
      <scheme val="minor"/>
    </font>
    <font>
      <sz val="16"/>
      <color rgb="FFFF0000"/>
      <name val="Calibri"/>
      <family val="2"/>
      <charset val="204"/>
      <scheme val="minor"/>
    </font>
    <font>
      <sz val="16"/>
      <name val="Calibri"/>
      <family val="2"/>
      <charset val="204"/>
      <scheme val="minor"/>
    </font>
    <font>
      <sz val="9"/>
      <name val="Times New Roman"/>
      <family val="1"/>
      <charset val="204"/>
    </font>
    <font>
      <sz val="11"/>
      <name val="Times New Roman"/>
      <family val="1"/>
      <charset val="204"/>
    </font>
    <font>
      <b/>
      <sz val="11"/>
      <color indexed="81"/>
      <name val="Tahoma"/>
      <family val="2"/>
      <charset val="204"/>
    </font>
    <font>
      <sz val="11"/>
      <color indexed="81"/>
      <name val="Tahoma"/>
      <family val="2"/>
      <charset val="204"/>
    </font>
    <font>
      <b/>
      <sz val="12"/>
      <color indexed="81"/>
      <name val="Tahoma"/>
      <family val="2"/>
      <charset val="204"/>
    </font>
    <font>
      <sz val="12"/>
      <color indexed="81"/>
      <name val="Tahoma"/>
      <family val="2"/>
      <charset val="204"/>
    </font>
    <font>
      <b/>
      <u/>
      <sz val="11"/>
      <color indexed="81"/>
      <name val="Tahoma"/>
      <family val="2"/>
      <charset val="204"/>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29">
    <xf numFmtId="0" fontId="0" fillId="0" borderId="0" xfId="0"/>
    <xf numFmtId="0" fontId="2" fillId="0" borderId="0" xfId="1" applyFont="1" applyProtection="1"/>
    <xf numFmtId="0" fontId="3" fillId="0" borderId="0" xfId="1" applyFont="1" applyAlignment="1" applyProtection="1">
      <alignment horizontal="left" vertical="top" wrapText="1"/>
    </xf>
    <xf numFmtId="0" fontId="3" fillId="0" borderId="0" xfId="1" applyFont="1" applyAlignment="1" applyProtection="1">
      <alignment horizontal="justify" vertical="center" wrapText="1"/>
    </xf>
    <xf numFmtId="0" fontId="3" fillId="0" borderId="0" xfId="1" applyFont="1" applyAlignment="1" applyProtection="1">
      <alignment vertical="center" wrapText="1"/>
    </xf>
    <xf numFmtId="164" fontId="3" fillId="0" borderId="0" xfId="1" applyNumberFormat="1" applyFont="1" applyAlignment="1" applyProtection="1">
      <alignment vertical="center" wrapText="1"/>
    </xf>
    <xf numFmtId="164" fontId="4" fillId="0" borderId="0" xfId="1" applyNumberFormat="1" applyFont="1" applyAlignment="1" applyProtection="1">
      <alignment horizontal="left" vertical="center" wrapText="1"/>
    </xf>
    <xf numFmtId="0" fontId="5" fillId="0" borderId="0" xfId="1" applyFont="1" applyAlignment="1" applyProtection="1">
      <alignment vertical="center" wrapText="1"/>
    </xf>
    <xf numFmtId="0" fontId="6" fillId="0" borderId="0" xfId="1" applyFont="1" applyProtection="1"/>
    <xf numFmtId="164" fontId="7" fillId="0" borderId="0" xfId="1" applyNumberFormat="1" applyFont="1" applyAlignment="1" applyProtection="1">
      <alignment vertical="center" wrapText="1"/>
    </xf>
    <xf numFmtId="0" fontId="8" fillId="0" borderId="0" xfId="1" applyFont="1" applyProtection="1"/>
    <xf numFmtId="0" fontId="9" fillId="0" borderId="0" xfId="1" applyFont="1" applyProtection="1"/>
    <xf numFmtId="164" fontId="10" fillId="0" borderId="1" xfId="1" applyNumberFormat="1" applyFont="1" applyBorder="1" applyAlignment="1" applyProtection="1">
      <alignment vertical="center" wrapText="1"/>
    </xf>
    <xf numFmtId="164" fontId="3" fillId="0" borderId="1" xfId="1" applyNumberFormat="1" applyFont="1" applyBorder="1" applyAlignment="1" applyProtection="1">
      <alignment horizontal="right" vertical="center" wrapText="1"/>
    </xf>
    <xf numFmtId="164" fontId="11" fillId="0" borderId="1" xfId="1" applyNumberFormat="1" applyFont="1" applyBorder="1" applyAlignment="1" applyProtection="1">
      <alignment horizontal="right" vertical="center" wrapText="1"/>
    </xf>
    <xf numFmtId="0" fontId="7" fillId="0" borderId="9" xfId="1" applyFont="1" applyBorder="1" applyAlignment="1" applyProtection="1">
      <alignment horizontal="center" vertical="center" wrapText="1"/>
    </xf>
    <xf numFmtId="14" fontId="7" fillId="0" borderId="9" xfId="1" applyNumberFormat="1" applyFont="1" applyBorder="1" applyAlignment="1" applyProtection="1">
      <alignment horizontal="center" vertical="center" wrapText="1"/>
    </xf>
    <xf numFmtId="49" fontId="7" fillId="0" borderId="9" xfId="1" applyNumberFormat="1" applyFont="1" applyBorder="1" applyAlignment="1" applyProtection="1">
      <alignment horizontal="center" vertical="center" wrapText="1"/>
    </xf>
    <xf numFmtId="165" fontId="11" fillId="0" borderId="9" xfId="1" applyNumberFormat="1" applyFont="1" applyBorder="1" applyAlignment="1" applyProtection="1">
      <alignment horizontal="center" vertical="center" wrapText="1"/>
    </xf>
    <xf numFmtId="0" fontId="7" fillId="0" borderId="9" xfId="1" applyFont="1" applyBorder="1" applyAlignment="1" applyProtection="1">
      <alignment horizontal="left" vertical="center" wrapText="1"/>
    </xf>
    <xf numFmtId="166" fontId="7" fillId="0" borderId="9" xfId="1" applyNumberFormat="1" applyFont="1" applyBorder="1" applyAlignment="1" applyProtection="1">
      <alignment horizontal="center" vertical="center"/>
    </xf>
    <xf numFmtId="166" fontId="7" fillId="0" borderId="9" xfId="1" applyNumberFormat="1" applyFont="1" applyBorder="1" applyAlignment="1" applyProtection="1">
      <alignment horizontal="center" vertical="center"/>
      <protection locked="0"/>
    </xf>
    <xf numFmtId="0" fontId="7" fillId="0" borderId="9" xfId="1" applyFont="1" applyBorder="1" applyAlignment="1" applyProtection="1">
      <alignment vertical="center" wrapText="1"/>
    </xf>
    <xf numFmtId="0" fontId="13" fillId="0" borderId="0" xfId="1" applyFont="1" applyAlignment="1" applyProtection="1">
      <alignment vertical="center"/>
    </xf>
    <xf numFmtId="0" fontId="11" fillId="0" borderId="9" xfId="1" applyFont="1" applyBorder="1" applyAlignment="1" applyProtection="1">
      <alignment horizontal="left" vertical="center" wrapText="1"/>
    </xf>
    <xf numFmtId="166" fontId="11" fillId="0" borderId="9" xfId="1" applyNumberFormat="1" applyFont="1" applyBorder="1" applyAlignment="1" applyProtection="1">
      <alignment horizontal="center" vertical="center"/>
    </xf>
    <xf numFmtId="0" fontId="11" fillId="0" borderId="9" xfId="1" applyFont="1" applyBorder="1" applyAlignment="1" applyProtection="1">
      <alignment vertical="center" wrapText="1"/>
    </xf>
    <xf numFmtId="0" fontId="8" fillId="0" borderId="0" xfId="1" applyFont="1" applyAlignment="1" applyProtection="1">
      <alignment vertical="center"/>
    </xf>
    <xf numFmtId="0" fontId="11" fillId="2" borderId="9" xfId="1" applyFont="1" applyFill="1" applyBorder="1" applyAlignment="1" applyProtection="1">
      <alignment horizontal="left" vertical="center" wrapText="1"/>
    </xf>
    <xf numFmtId="0" fontId="12" fillId="0" borderId="9" xfId="1" applyFont="1" applyFill="1" applyBorder="1" applyAlignment="1" applyProtection="1">
      <alignment horizontal="center" vertical="center"/>
    </xf>
    <xf numFmtId="0" fontId="11" fillId="0" borderId="9" xfId="1" applyFont="1" applyFill="1" applyBorder="1" applyAlignment="1" applyProtection="1">
      <alignment vertical="center" wrapText="1"/>
    </xf>
    <xf numFmtId="0" fontId="8" fillId="0" borderId="0" xfId="1" applyFont="1" applyFill="1" applyAlignment="1" applyProtection="1">
      <alignment vertical="center"/>
    </xf>
    <xf numFmtId="0" fontId="7" fillId="0" borderId="9" xfId="1" applyFont="1" applyFill="1" applyBorder="1" applyAlignment="1" applyProtection="1">
      <alignment horizontal="left" vertical="center" wrapText="1"/>
    </xf>
    <xf numFmtId="166" fontId="7" fillId="0" borderId="9" xfId="1" applyNumberFormat="1" applyFont="1" applyFill="1" applyBorder="1" applyAlignment="1" applyProtection="1">
      <alignment horizontal="center" vertical="center"/>
    </xf>
    <xf numFmtId="166" fontId="13" fillId="0" borderId="0" xfId="1" applyNumberFormat="1" applyFont="1" applyAlignment="1" applyProtection="1">
      <alignment vertical="center"/>
    </xf>
    <xf numFmtId="166" fontId="11" fillId="0" borderId="9" xfId="1" applyNumberFormat="1" applyFont="1" applyBorder="1" applyAlignment="1" applyProtection="1">
      <alignment horizontal="center" vertical="center"/>
      <protection locked="0"/>
    </xf>
    <xf numFmtId="0" fontId="7" fillId="0" borderId="9" xfId="1" applyFont="1" applyFill="1" applyBorder="1" applyAlignment="1" applyProtection="1">
      <alignment horizontal="left" vertical="top" wrapText="1"/>
    </xf>
    <xf numFmtId="166" fontId="7" fillId="0" borderId="9"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protection locked="0"/>
    </xf>
    <xf numFmtId="0" fontId="11" fillId="0" borderId="9" xfId="1" applyFont="1" applyBorder="1" applyAlignment="1" applyProtection="1">
      <alignment horizontal="justify" vertical="center" wrapText="1"/>
    </xf>
    <xf numFmtId="166" fontId="11" fillId="0" borderId="0" xfId="1" applyNumberFormat="1" applyFont="1" applyProtection="1"/>
    <xf numFmtId="0" fontId="7" fillId="0" borderId="0" xfId="1" applyFont="1" applyProtection="1"/>
    <xf numFmtId="0" fontId="11" fillId="0" borderId="9" xfId="1" applyFont="1" applyFill="1" applyBorder="1" applyAlignment="1" applyProtection="1">
      <alignment horizontal="left" vertical="top" wrapText="1"/>
    </xf>
    <xf numFmtId="166" fontId="11" fillId="0" borderId="9"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protection locked="0"/>
    </xf>
    <xf numFmtId="0" fontId="11" fillId="0" borderId="0" xfId="1" applyFont="1" applyProtection="1"/>
    <xf numFmtId="0" fontId="3" fillId="0" borderId="9" xfId="1" applyFont="1" applyFill="1" applyBorder="1" applyAlignment="1" applyProtection="1">
      <alignment vertical="center" wrapText="1"/>
    </xf>
    <xf numFmtId="166" fontId="14" fillId="0" borderId="0" xfId="1" applyNumberFormat="1" applyFont="1" applyFill="1" applyAlignment="1" applyProtection="1">
      <alignment vertical="center"/>
    </xf>
    <xf numFmtId="0" fontId="2" fillId="0" borderId="0" xfId="1" applyFont="1" applyFill="1" applyAlignment="1" applyProtection="1">
      <alignment vertical="center"/>
    </xf>
    <xf numFmtId="166" fontId="15" fillId="0" borderId="0" xfId="1" applyNumberFormat="1" applyFont="1" applyAlignment="1" applyProtection="1">
      <alignment vertical="center"/>
    </xf>
    <xf numFmtId="166" fontId="11" fillId="0" borderId="9" xfId="1" applyNumberFormat="1" applyFont="1" applyFill="1" applyBorder="1" applyAlignment="1" applyProtection="1">
      <alignment horizontal="center" wrapText="1"/>
      <protection locked="0"/>
    </xf>
    <xf numFmtId="0" fontId="7" fillId="0" borderId="9" xfId="1" applyFont="1" applyFill="1" applyBorder="1" applyAlignment="1" applyProtection="1">
      <alignment horizontal="center" vertical="center"/>
    </xf>
    <xf numFmtId="0" fontId="8" fillId="0" borderId="0" xfId="1" applyFont="1" applyFill="1" applyProtection="1"/>
    <xf numFmtId="0" fontId="2" fillId="0" borderId="0" xfId="1" applyFont="1" applyAlignment="1" applyProtection="1">
      <alignment vertical="top"/>
    </xf>
    <xf numFmtId="0" fontId="7" fillId="0" borderId="8" xfId="1" applyFont="1" applyBorder="1" applyAlignment="1" applyProtection="1">
      <alignment horizontal="center"/>
    </xf>
    <xf numFmtId="0" fontId="12" fillId="0" borderId="5" xfId="1" applyFont="1" applyBorder="1" applyAlignment="1" applyProtection="1">
      <alignment horizontal="center" vertical="center"/>
    </xf>
    <xf numFmtId="166" fontId="11" fillId="0" borderId="9" xfId="1" applyNumberFormat="1" applyFont="1" applyFill="1" applyBorder="1" applyAlignment="1" applyProtection="1">
      <alignment horizontal="center" vertical="center"/>
    </xf>
    <xf numFmtId="166" fontId="7" fillId="0" borderId="9" xfId="1" applyNumberFormat="1" applyFont="1" applyFill="1" applyBorder="1" applyAlignment="1" applyProtection="1">
      <alignment horizontal="center" vertical="center"/>
      <protection locked="0"/>
    </xf>
    <xf numFmtId="166" fontId="11" fillId="0" borderId="9" xfId="1" applyNumberFormat="1" applyFont="1" applyFill="1" applyBorder="1" applyAlignment="1" applyProtection="1">
      <alignment horizontal="center" vertical="center"/>
      <protection locked="0"/>
    </xf>
    <xf numFmtId="0" fontId="11" fillId="0" borderId="9" xfId="1" applyFont="1" applyFill="1" applyBorder="1" applyAlignment="1" applyProtection="1">
      <alignment horizontal="left" vertical="center" wrapText="1"/>
    </xf>
    <xf numFmtId="0" fontId="2" fillId="0" borderId="0" xfId="1" applyFont="1" applyFill="1" applyProtection="1"/>
    <xf numFmtId="0" fontId="2" fillId="0" borderId="0" xfId="1" applyFont="1" applyFill="1" applyAlignment="1" applyProtection="1">
      <alignment vertical="top"/>
    </xf>
    <xf numFmtId="0" fontId="11" fillId="0" borderId="9" xfId="1" applyFont="1" applyFill="1" applyBorder="1" applyAlignment="1" applyProtection="1">
      <alignment horizontal="justify" vertical="center" wrapText="1"/>
    </xf>
    <xf numFmtId="166" fontId="2" fillId="0" borderId="0" xfId="1" applyNumberFormat="1" applyFont="1" applyFill="1" applyProtection="1"/>
    <xf numFmtId="166" fontId="11" fillId="0" borderId="9" xfId="1" applyNumberFormat="1" applyFont="1" applyFill="1" applyBorder="1" applyAlignment="1" applyProtection="1">
      <alignment horizontal="center" vertical="center" wrapText="1"/>
      <protection locked="0"/>
    </xf>
    <xf numFmtId="166" fontId="11" fillId="0" borderId="2" xfId="1" applyNumberFormat="1" applyFont="1" applyFill="1" applyBorder="1" applyAlignment="1" applyProtection="1">
      <alignment horizontal="center" vertical="center"/>
      <protection locked="0"/>
    </xf>
    <xf numFmtId="166" fontId="11" fillId="0" borderId="8" xfId="1" applyNumberFormat="1" applyFont="1" applyFill="1" applyBorder="1" applyAlignment="1" applyProtection="1">
      <alignment horizontal="center" vertical="center"/>
      <protection locked="0"/>
    </xf>
    <xf numFmtId="0" fontId="11" fillId="0" borderId="2" xfId="1" applyFont="1" applyBorder="1" applyAlignment="1" applyProtection="1">
      <alignment horizontal="left" vertical="center" wrapText="1"/>
    </xf>
    <xf numFmtId="0" fontId="11" fillId="0" borderId="8" xfId="1" applyFont="1" applyBorder="1" applyAlignment="1" applyProtection="1">
      <alignment horizontal="left" vertical="center" wrapText="1"/>
    </xf>
    <xf numFmtId="0" fontId="11" fillId="0" borderId="2" xfId="1" applyFont="1" applyBorder="1" applyAlignment="1" applyProtection="1">
      <alignment horizontal="center" vertical="center"/>
    </xf>
    <xf numFmtId="0" fontId="11" fillId="0" borderId="5" xfId="1" applyFont="1" applyBorder="1" applyAlignment="1" applyProtection="1">
      <alignment horizontal="center" vertical="center"/>
    </xf>
    <xf numFmtId="0" fontId="11" fillId="0" borderId="8" xfId="1" applyFont="1" applyBorder="1" applyAlignment="1" applyProtection="1">
      <alignment horizontal="center" vertical="center"/>
    </xf>
    <xf numFmtId="0" fontId="11" fillId="0" borderId="9" xfId="1" applyFont="1" applyBorder="1" applyAlignment="1" applyProtection="1">
      <alignment horizontal="left" vertical="center" wrapText="1"/>
    </xf>
    <xf numFmtId="0" fontId="13" fillId="0" borderId="9" xfId="1" applyFont="1" applyBorder="1" applyAlignment="1" applyProtection="1">
      <alignment horizontal="center" vertical="center"/>
    </xf>
    <xf numFmtId="0" fontId="11" fillId="0" borderId="2"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xf>
    <xf numFmtId="0" fontId="7" fillId="0" borderId="2" xfId="1" applyFont="1" applyBorder="1" applyAlignment="1" applyProtection="1">
      <alignment horizontal="center" wrapText="1"/>
    </xf>
    <xf numFmtId="0" fontId="7" fillId="0" borderId="5" xfId="1" applyFont="1" applyBorder="1" applyAlignment="1" applyProtection="1">
      <alignment horizontal="center" wrapText="1"/>
    </xf>
    <xf numFmtId="0" fontId="7" fillId="0" borderId="8" xfId="1" applyFont="1" applyBorder="1" applyAlignment="1" applyProtection="1">
      <alignment horizontal="center" wrapText="1"/>
    </xf>
    <xf numFmtId="0" fontId="7" fillId="0" borderId="2"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2" fillId="0" borderId="2" xfId="1" applyFont="1" applyBorder="1" applyAlignment="1" applyProtection="1">
      <alignment horizontal="center" vertical="center"/>
    </xf>
    <xf numFmtId="0" fontId="12" fillId="0" borderId="5" xfId="1" applyFont="1" applyBorder="1" applyAlignment="1" applyProtection="1">
      <alignment horizontal="center" vertical="center"/>
    </xf>
    <xf numFmtId="0" fontId="12" fillId="0" borderId="8" xfId="1" applyFont="1" applyBorder="1" applyAlignment="1" applyProtection="1">
      <alignment horizontal="center" vertical="center"/>
    </xf>
    <xf numFmtId="0" fontId="11" fillId="0" borderId="5" xfId="1" applyFont="1" applyBorder="1" applyAlignment="1" applyProtection="1">
      <alignment horizontal="left" vertical="center" wrapText="1"/>
    </xf>
    <xf numFmtId="0" fontId="6" fillId="0" borderId="2"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8" xfId="1" applyFont="1" applyBorder="1" applyAlignment="1" applyProtection="1">
      <alignment horizontal="center" vertical="center"/>
    </xf>
    <xf numFmtId="0" fontId="7" fillId="0" borderId="2" xfId="1" applyFont="1" applyBorder="1" applyAlignment="1" applyProtection="1">
      <alignment horizontal="left" vertical="top" wrapText="1"/>
    </xf>
    <xf numFmtId="0" fontId="7" fillId="0" borderId="5" xfId="1" applyFont="1" applyBorder="1" applyAlignment="1" applyProtection="1">
      <alignment horizontal="left" vertical="top" wrapText="1"/>
    </xf>
    <xf numFmtId="0" fontId="7" fillId="0" borderId="8" xfId="1" applyFont="1" applyBorder="1" applyAlignment="1" applyProtection="1">
      <alignment horizontal="left" vertical="top" wrapText="1"/>
    </xf>
    <xf numFmtId="0" fontId="7" fillId="0" borderId="2" xfId="1" applyFont="1" applyBorder="1" applyAlignment="1" applyProtection="1">
      <alignment horizontal="center" vertical="top" wrapText="1"/>
    </xf>
    <xf numFmtId="0" fontId="7" fillId="0" borderId="5" xfId="1" applyFont="1" applyBorder="1" applyAlignment="1" applyProtection="1">
      <alignment horizontal="center" vertical="top" wrapText="1"/>
    </xf>
    <xf numFmtId="0" fontId="7" fillId="0" borderId="8" xfId="1" applyFont="1" applyBorder="1" applyAlignment="1" applyProtection="1">
      <alignment horizontal="center" vertical="top" wrapText="1"/>
    </xf>
    <xf numFmtId="164" fontId="7" fillId="0" borderId="2" xfId="1" applyNumberFormat="1" applyFont="1" applyBorder="1" applyAlignment="1" applyProtection="1">
      <alignment horizontal="center" vertical="center" wrapText="1"/>
    </xf>
    <xf numFmtId="164" fontId="7" fillId="0" borderId="8" xfId="1" applyNumberFormat="1" applyFont="1" applyBorder="1" applyAlignment="1" applyProtection="1">
      <alignment horizontal="center" vertical="center" wrapText="1"/>
    </xf>
    <xf numFmtId="164" fontId="7" fillId="0" borderId="0" xfId="1" applyNumberFormat="1" applyFont="1" applyAlignment="1" applyProtection="1">
      <alignment horizontal="center" vertical="center" wrapText="1"/>
    </xf>
    <xf numFmtId="164" fontId="7" fillId="0" borderId="1" xfId="1" applyNumberFormat="1" applyFont="1" applyBorder="1" applyAlignment="1" applyProtection="1">
      <alignment horizontal="center" vertical="center" wrapText="1"/>
    </xf>
    <xf numFmtId="164" fontId="7" fillId="0" borderId="3" xfId="1" applyNumberFormat="1" applyFont="1" applyBorder="1" applyAlignment="1" applyProtection="1">
      <alignment horizontal="center" vertical="center" wrapText="1"/>
    </xf>
    <xf numFmtId="164" fontId="7" fillId="0" borderId="4" xfId="1" applyNumberFormat="1" applyFont="1" applyBorder="1" applyAlignment="1" applyProtection="1">
      <alignment horizontal="center" vertical="center" wrapText="1"/>
    </xf>
    <xf numFmtId="164" fontId="7" fillId="0" borderId="6" xfId="1" applyNumberFormat="1" applyFont="1" applyBorder="1" applyAlignment="1" applyProtection="1">
      <alignment horizontal="center" vertical="center" wrapText="1"/>
    </xf>
    <xf numFmtId="164" fontId="7" fillId="0" borderId="7" xfId="1" applyNumberFormat="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0" fontId="11" fillId="0" borderId="10"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0" fontId="11" fillId="0" borderId="12" xfId="1" applyFont="1" applyFill="1" applyBorder="1" applyAlignment="1" applyProtection="1">
      <alignment horizontal="left" vertical="center" wrapText="1"/>
    </xf>
    <xf numFmtId="0" fontId="7" fillId="0" borderId="2" xfId="1" applyFont="1" applyBorder="1" applyAlignment="1" applyProtection="1">
      <alignment horizontal="center"/>
    </xf>
    <xf numFmtId="0" fontId="7" fillId="0" borderId="8" xfId="1" applyFont="1" applyBorder="1" applyAlignment="1" applyProtection="1">
      <alignment horizontal="center"/>
    </xf>
    <xf numFmtId="166" fontId="11" fillId="0" borderId="2" xfId="1" applyNumberFormat="1" applyFont="1" applyFill="1" applyBorder="1" applyAlignment="1" applyProtection="1">
      <alignment horizontal="center" vertical="center"/>
    </xf>
    <xf numFmtId="166" fontId="11" fillId="0" borderId="8" xfId="1" applyNumberFormat="1" applyFont="1" applyFill="1" applyBorder="1" applyAlignment="1" applyProtection="1">
      <alignment horizontal="center" vertical="center"/>
    </xf>
    <xf numFmtId="0" fontId="11" fillId="0" borderId="2" xfId="1" applyFont="1" applyFill="1" applyBorder="1" applyAlignment="1" applyProtection="1">
      <alignment horizontal="center" vertical="top" wrapText="1"/>
    </xf>
    <xf numFmtId="0" fontId="11" fillId="0" borderId="8" xfId="1" applyFont="1" applyFill="1" applyBorder="1" applyAlignment="1" applyProtection="1">
      <alignment horizontal="center" vertical="top" wrapText="1"/>
    </xf>
    <xf numFmtId="0" fontId="11" fillId="0" borderId="2" xfId="1" applyFont="1" applyBorder="1" applyAlignment="1" applyProtection="1">
      <alignment horizontal="center" vertical="top" wrapText="1"/>
    </xf>
    <xf numFmtId="0" fontId="11" fillId="0" borderId="8" xfId="1" applyFont="1" applyBorder="1" applyAlignment="1" applyProtection="1">
      <alignment horizontal="center" vertical="top" wrapText="1"/>
    </xf>
    <xf numFmtId="0" fontId="16" fillId="0" borderId="2" xfId="1" applyFont="1" applyBorder="1" applyAlignment="1" applyProtection="1">
      <alignment horizontal="left" vertical="center" wrapText="1"/>
    </xf>
    <xf numFmtId="0" fontId="16" fillId="0" borderId="5" xfId="1" applyFont="1" applyBorder="1" applyAlignment="1" applyProtection="1">
      <alignment horizontal="left" vertical="center" wrapText="1"/>
    </xf>
    <xf numFmtId="0" fontId="16" fillId="0" borderId="8" xfId="1" applyFont="1" applyBorder="1" applyAlignment="1" applyProtection="1">
      <alignment horizontal="left" vertical="center" wrapText="1"/>
    </xf>
    <xf numFmtId="0" fontId="11" fillId="0" borderId="2" xfId="1" applyFont="1" applyBorder="1" applyAlignment="1" applyProtection="1">
      <alignment horizontal="center" vertical="center" wrapText="1"/>
    </xf>
    <xf numFmtId="0" fontId="11" fillId="0" borderId="5" xfId="1" applyFont="1" applyBorder="1" applyAlignment="1" applyProtection="1">
      <alignment horizontal="center" vertical="center" wrapText="1"/>
    </xf>
    <xf numFmtId="0" fontId="11" fillId="0" borderId="8" xfId="1" applyFont="1" applyBorder="1" applyAlignment="1" applyProtection="1">
      <alignment horizontal="center" vertical="center" wrapText="1"/>
    </xf>
    <xf numFmtId="0" fontId="11" fillId="0" borderId="2" xfId="1" applyFont="1" applyFill="1" applyBorder="1" applyAlignment="1" applyProtection="1">
      <alignment horizontal="left" vertical="center" wrapText="1"/>
    </xf>
    <xf numFmtId="0" fontId="11" fillId="0" borderId="8" xfId="1" applyFont="1" applyFill="1" applyBorder="1" applyAlignment="1" applyProtection="1">
      <alignment horizontal="left" vertical="center" wrapText="1"/>
    </xf>
    <xf numFmtId="0" fontId="17" fillId="0" borderId="2" xfId="1" applyFont="1" applyFill="1" applyBorder="1" applyAlignment="1" applyProtection="1">
      <alignment horizontal="left" vertical="center" wrapText="1"/>
    </xf>
    <xf numFmtId="0" fontId="17" fillId="0" borderId="8"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I80"/>
  <sheetViews>
    <sheetView tabSelected="1" zoomScale="50" zoomScaleNormal="50" workbookViewId="0">
      <pane xSplit="6" ySplit="7" topLeftCell="G8" activePane="bottomRight" state="frozen"/>
      <selection pane="topRight" activeCell="G1" sqref="G1"/>
      <selection pane="bottomLeft" activeCell="A8" sqref="A8"/>
      <selection pane="bottomRight" activeCell="AH18" sqref="AH18:AH20"/>
    </sheetView>
  </sheetViews>
  <sheetFormatPr defaultColWidth="9.140625" defaultRowHeight="15" x14ac:dyDescent="0.25"/>
  <cols>
    <col min="1" max="1" width="6.5703125" style="1" customWidth="1"/>
    <col min="2" max="2" width="46.28515625" style="1" customWidth="1"/>
    <col min="3" max="3" width="18.5703125" style="53" customWidth="1"/>
    <col min="4" max="4" width="18.28515625" style="1" customWidth="1"/>
    <col min="5" max="5" width="14.7109375" style="1" customWidth="1"/>
    <col min="6" max="6" width="17.140625" style="1" customWidth="1"/>
    <col min="7" max="7" width="17.85546875" style="1" customWidth="1"/>
    <col min="8" max="8" width="12.140625" style="1" customWidth="1"/>
    <col min="9" max="9" width="12.5703125" style="1" customWidth="1"/>
    <col min="10" max="10" width="14.28515625" style="1" customWidth="1"/>
    <col min="11" max="11" width="13.5703125" style="1" customWidth="1"/>
    <col min="12" max="12" width="13.85546875" style="1" customWidth="1"/>
    <col min="13" max="13" width="13" style="1" customWidth="1"/>
    <col min="14" max="14" width="13.42578125" style="1" customWidth="1"/>
    <col min="15" max="15" width="17.7109375" style="1" customWidth="1"/>
    <col min="16" max="16" width="13.42578125" style="1" customWidth="1"/>
    <col min="17" max="17" width="11.5703125" style="1" customWidth="1"/>
    <col min="18" max="18" width="13" style="1" customWidth="1"/>
    <col min="19" max="19" width="11.5703125" style="1" customWidth="1"/>
    <col min="20" max="20" width="13" style="1" customWidth="1"/>
    <col min="21" max="21" width="11.5703125" style="1" customWidth="1"/>
    <col min="22" max="22" width="14.28515625" style="1" customWidth="1"/>
    <col min="23" max="23" width="11.5703125" style="1" customWidth="1"/>
    <col min="24" max="24" width="13.5703125" style="1" customWidth="1"/>
    <col min="25" max="25" width="11.5703125" style="1" customWidth="1"/>
    <col min="26" max="26" width="13.5703125" style="1" customWidth="1"/>
    <col min="27" max="27" width="11.5703125" style="1" customWidth="1"/>
    <col min="28" max="28" width="13" style="1" customWidth="1"/>
    <col min="29" max="29" width="11.5703125" style="1" customWidth="1"/>
    <col min="30" max="30" width="13.42578125" style="1" customWidth="1"/>
    <col min="31" max="31" width="11.5703125" style="1" customWidth="1"/>
    <col min="32" max="32" width="12.140625" style="1" customWidth="1"/>
    <col min="33" max="33" width="11.5703125" style="1" customWidth="1"/>
    <col min="34" max="34" width="130.5703125" style="1" customWidth="1"/>
    <col min="35" max="16384" width="9.140625" style="1"/>
  </cols>
  <sheetData>
    <row r="1" spans="1:35" ht="23.25" customHeight="1" x14ac:dyDescent="0.25">
      <c r="C1" s="2"/>
      <c r="D1" s="3"/>
      <c r="E1" s="3"/>
      <c r="F1" s="3"/>
      <c r="G1" s="3"/>
      <c r="H1" s="3"/>
      <c r="I1" s="3"/>
      <c r="J1" s="4"/>
      <c r="K1" s="4"/>
      <c r="L1" s="4"/>
      <c r="M1" s="4"/>
      <c r="N1" s="4"/>
      <c r="O1" s="4"/>
      <c r="P1" s="4"/>
      <c r="Q1" s="4"/>
      <c r="R1" s="4"/>
      <c r="S1" s="4"/>
      <c r="T1" s="4"/>
      <c r="U1" s="4"/>
      <c r="V1" s="5"/>
      <c r="W1" s="5"/>
      <c r="X1" s="5"/>
      <c r="Y1" s="5"/>
      <c r="Z1" s="5"/>
      <c r="AA1" s="5"/>
      <c r="AB1" s="5"/>
      <c r="AC1" s="5"/>
      <c r="AD1" s="6"/>
      <c r="AE1" s="6"/>
      <c r="AF1" s="6"/>
      <c r="AG1" s="4"/>
      <c r="AH1" s="7"/>
    </row>
    <row r="2" spans="1:35" s="10" customFormat="1" ht="15.75" customHeight="1" x14ac:dyDescent="0.25">
      <c r="A2" s="8"/>
      <c r="B2" s="8"/>
      <c r="C2" s="98" t="s">
        <v>0</v>
      </c>
      <c r="D2" s="98"/>
      <c r="E2" s="98"/>
      <c r="F2" s="98"/>
      <c r="G2" s="98"/>
      <c r="H2" s="98"/>
      <c r="I2" s="98"/>
      <c r="J2" s="98"/>
      <c r="K2" s="98"/>
      <c r="L2" s="98"/>
      <c r="M2" s="98"/>
      <c r="N2" s="98"/>
      <c r="O2" s="98"/>
      <c r="P2" s="98"/>
      <c r="Q2" s="98"/>
      <c r="R2" s="98"/>
      <c r="S2" s="98"/>
      <c r="T2" s="9"/>
      <c r="U2" s="9"/>
      <c r="V2" s="9"/>
      <c r="W2" s="9"/>
      <c r="X2" s="9"/>
      <c r="Y2" s="9"/>
      <c r="Z2" s="9"/>
      <c r="AA2" s="9"/>
      <c r="AB2" s="9"/>
      <c r="AC2" s="9"/>
      <c r="AD2" s="9"/>
      <c r="AE2" s="9"/>
      <c r="AF2" s="9"/>
      <c r="AG2" s="9"/>
      <c r="AH2" s="9"/>
    </row>
    <row r="3" spans="1:35" s="10" customFormat="1" ht="36.75" customHeight="1" x14ac:dyDescent="0.25">
      <c r="A3" s="8"/>
      <c r="B3" s="11"/>
      <c r="C3" s="99" t="s">
        <v>1</v>
      </c>
      <c r="D3" s="99"/>
      <c r="E3" s="99"/>
      <c r="F3" s="99"/>
      <c r="G3" s="99"/>
      <c r="H3" s="99"/>
      <c r="I3" s="99"/>
      <c r="J3" s="99"/>
      <c r="K3" s="99"/>
      <c r="L3" s="99"/>
      <c r="M3" s="99"/>
      <c r="N3" s="99"/>
      <c r="O3" s="99"/>
      <c r="P3" s="99"/>
      <c r="Q3" s="99"/>
      <c r="R3" s="99"/>
      <c r="S3" s="99"/>
      <c r="T3" s="12"/>
      <c r="U3" s="12"/>
      <c r="V3" s="12"/>
      <c r="W3" s="12"/>
      <c r="X3" s="12"/>
      <c r="Y3" s="12"/>
      <c r="Z3" s="12"/>
      <c r="AA3" s="12"/>
      <c r="AB3" s="12"/>
      <c r="AC3" s="12"/>
      <c r="AD3" s="13"/>
      <c r="AE3" s="13"/>
      <c r="AF3" s="13"/>
      <c r="AG3" s="14" t="s">
        <v>2</v>
      </c>
      <c r="AH3" s="14"/>
    </row>
    <row r="4" spans="1:35" s="10" customFormat="1" ht="15" customHeight="1" x14ac:dyDescent="0.25">
      <c r="A4" s="90" t="s">
        <v>3</v>
      </c>
      <c r="B4" s="93" t="s">
        <v>4</v>
      </c>
      <c r="C4" s="93" t="s">
        <v>5</v>
      </c>
      <c r="D4" s="96" t="s">
        <v>6</v>
      </c>
      <c r="E4" s="96" t="s">
        <v>6</v>
      </c>
      <c r="F4" s="96" t="s">
        <v>7</v>
      </c>
      <c r="G4" s="96" t="s">
        <v>8</v>
      </c>
      <c r="H4" s="100" t="s">
        <v>9</v>
      </c>
      <c r="I4" s="101"/>
      <c r="J4" s="100" t="s">
        <v>10</v>
      </c>
      <c r="K4" s="101"/>
      <c r="L4" s="100" t="s">
        <v>11</v>
      </c>
      <c r="M4" s="101"/>
      <c r="N4" s="100" t="s">
        <v>12</v>
      </c>
      <c r="O4" s="101"/>
      <c r="P4" s="100" t="s">
        <v>13</v>
      </c>
      <c r="Q4" s="101"/>
      <c r="R4" s="100" t="s">
        <v>14</v>
      </c>
      <c r="S4" s="101"/>
      <c r="T4" s="100" t="s">
        <v>15</v>
      </c>
      <c r="U4" s="101"/>
      <c r="V4" s="100" t="s">
        <v>16</v>
      </c>
      <c r="W4" s="101"/>
      <c r="X4" s="100" t="s">
        <v>17</v>
      </c>
      <c r="Y4" s="101"/>
      <c r="Z4" s="100" t="s">
        <v>18</v>
      </c>
      <c r="AA4" s="101"/>
      <c r="AB4" s="100" t="s">
        <v>19</v>
      </c>
      <c r="AC4" s="101"/>
      <c r="AD4" s="100" t="s">
        <v>20</v>
      </c>
      <c r="AE4" s="101"/>
      <c r="AF4" s="100" t="s">
        <v>21</v>
      </c>
      <c r="AG4" s="101"/>
      <c r="AH4" s="104" t="s">
        <v>22</v>
      </c>
    </row>
    <row r="5" spans="1:35" s="10" customFormat="1" ht="39" customHeight="1" x14ac:dyDescent="0.25">
      <c r="A5" s="91"/>
      <c r="B5" s="94"/>
      <c r="C5" s="94"/>
      <c r="D5" s="97"/>
      <c r="E5" s="97"/>
      <c r="F5" s="97"/>
      <c r="G5" s="97"/>
      <c r="H5" s="102"/>
      <c r="I5" s="103"/>
      <c r="J5" s="102"/>
      <c r="K5" s="103"/>
      <c r="L5" s="102"/>
      <c r="M5" s="103"/>
      <c r="N5" s="102"/>
      <c r="O5" s="103"/>
      <c r="P5" s="102"/>
      <c r="Q5" s="103"/>
      <c r="R5" s="102"/>
      <c r="S5" s="103"/>
      <c r="T5" s="102"/>
      <c r="U5" s="103"/>
      <c r="V5" s="102"/>
      <c r="W5" s="103"/>
      <c r="X5" s="102"/>
      <c r="Y5" s="103"/>
      <c r="Z5" s="102"/>
      <c r="AA5" s="103"/>
      <c r="AB5" s="102"/>
      <c r="AC5" s="103"/>
      <c r="AD5" s="102"/>
      <c r="AE5" s="103"/>
      <c r="AF5" s="102"/>
      <c r="AG5" s="103"/>
      <c r="AH5" s="105"/>
    </row>
    <row r="6" spans="1:35" s="10" customFormat="1" ht="64.5" customHeight="1" x14ac:dyDescent="0.25">
      <c r="A6" s="92"/>
      <c r="B6" s="95"/>
      <c r="C6" s="95"/>
      <c r="D6" s="15">
        <v>2025</v>
      </c>
      <c r="E6" s="16">
        <v>45809</v>
      </c>
      <c r="F6" s="16">
        <v>45809</v>
      </c>
      <c r="G6" s="16">
        <v>45808</v>
      </c>
      <c r="H6" s="17" t="s">
        <v>23</v>
      </c>
      <c r="I6" s="17" t="s">
        <v>24</v>
      </c>
      <c r="J6" s="17" t="s">
        <v>25</v>
      </c>
      <c r="K6" s="17" t="s">
        <v>26</v>
      </c>
      <c r="L6" s="17" t="s">
        <v>25</v>
      </c>
      <c r="M6" s="17" t="s">
        <v>26</v>
      </c>
      <c r="N6" s="17" t="s">
        <v>25</v>
      </c>
      <c r="O6" s="17" t="s">
        <v>26</v>
      </c>
      <c r="P6" s="17" t="s">
        <v>25</v>
      </c>
      <c r="Q6" s="17" t="s">
        <v>26</v>
      </c>
      <c r="R6" s="17" t="s">
        <v>25</v>
      </c>
      <c r="S6" s="17" t="s">
        <v>26</v>
      </c>
      <c r="T6" s="17" t="s">
        <v>25</v>
      </c>
      <c r="U6" s="17" t="s">
        <v>26</v>
      </c>
      <c r="V6" s="17" t="s">
        <v>25</v>
      </c>
      <c r="W6" s="17" t="s">
        <v>26</v>
      </c>
      <c r="X6" s="17" t="s">
        <v>25</v>
      </c>
      <c r="Y6" s="17" t="s">
        <v>26</v>
      </c>
      <c r="Z6" s="17" t="s">
        <v>25</v>
      </c>
      <c r="AA6" s="17" t="s">
        <v>26</v>
      </c>
      <c r="AB6" s="17" t="s">
        <v>25</v>
      </c>
      <c r="AC6" s="17" t="s">
        <v>26</v>
      </c>
      <c r="AD6" s="17" t="s">
        <v>25</v>
      </c>
      <c r="AE6" s="17" t="s">
        <v>26</v>
      </c>
      <c r="AF6" s="17" t="s">
        <v>25</v>
      </c>
      <c r="AG6" s="17" t="s">
        <v>26</v>
      </c>
      <c r="AH6" s="106"/>
    </row>
    <row r="7" spans="1:35" s="10" customFormat="1" ht="15.75" x14ac:dyDescent="0.25">
      <c r="A7" s="18">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c r="S7" s="18">
        <v>19</v>
      </c>
      <c r="T7" s="18">
        <v>20</v>
      </c>
      <c r="U7" s="18">
        <v>21</v>
      </c>
      <c r="V7" s="18">
        <v>22</v>
      </c>
      <c r="W7" s="18">
        <v>23</v>
      </c>
      <c r="X7" s="18">
        <v>24</v>
      </c>
      <c r="Y7" s="18">
        <v>25</v>
      </c>
      <c r="Z7" s="18">
        <v>26</v>
      </c>
      <c r="AA7" s="18">
        <v>27</v>
      </c>
      <c r="AB7" s="18">
        <v>28</v>
      </c>
      <c r="AC7" s="18">
        <v>29</v>
      </c>
      <c r="AD7" s="18">
        <v>30</v>
      </c>
      <c r="AE7" s="18">
        <v>31</v>
      </c>
      <c r="AF7" s="18">
        <v>32</v>
      </c>
      <c r="AG7" s="18">
        <v>33</v>
      </c>
      <c r="AH7" s="18">
        <v>34</v>
      </c>
    </row>
    <row r="8" spans="1:35" s="23" customFormat="1" ht="31.5" customHeight="1" x14ac:dyDescent="0.25">
      <c r="A8" s="83"/>
      <c r="B8" s="80" t="s">
        <v>27</v>
      </c>
      <c r="C8" s="32" t="s">
        <v>28</v>
      </c>
      <c r="D8" s="33">
        <f>SUM(J8,L8,N8,P8,R8,T8,V8,X8,Z8,AB8,AD8,AF8)</f>
        <v>698625.70213999995</v>
      </c>
      <c r="E8" s="33">
        <f>E9+E10</f>
        <v>309626.59645000001</v>
      </c>
      <c r="F8" s="33">
        <f>F9+F10</f>
        <v>234776.83353999999</v>
      </c>
      <c r="G8" s="33">
        <f t="shared" ref="G8" si="0">G9+G10</f>
        <v>234776.83353999999</v>
      </c>
      <c r="H8" s="33">
        <f>IFERROR(G8/D8*100,0)</f>
        <v>33.605524792580887</v>
      </c>
      <c r="I8" s="33">
        <f>IFERROR(G8/E8*100,0)</f>
        <v>75.825796695702437</v>
      </c>
      <c r="J8" s="57">
        <f>J9+J10</f>
        <v>41304.939419999995</v>
      </c>
      <c r="K8" s="57">
        <f t="shared" ref="K8:AG8" si="1">K9+K10</f>
        <v>22728.973830000003</v>
      </c>
      <c r="L8" s="57">
        <f t="shared" si="1"/>
        <v>58193.073019999996</v>
      </c>
      <c r="M8" s="57">
        <f t="shared" si="1"/>
        <v>45900.193599999999</v>
      </c>
      <c r="N8" s="57">
        <f t="shared" si="1"/>
        <v>56819.894189999992</v>
      </c>
      <c r="O8" s="57">
        <f t="shared" si="1"/>
        <v>49439.216999999997</v>
      </c>
      <c r="P8" s="57">
        <f t="shared" si="1"/>
        <v>98589.306530000002</v>
      </c>
      <c r="Q8" s="57">
        <f t="shared" si="1"/>
        <v>87769.189589999994</v>
      </c>
      <c r="R8" s="57">
        <f t="shared" si="1"/>
        <v>54719.383289999998</v>
      </c>
      <c r="S8" s="57">
        <f t="shared" si="1"/>
        <v>50214.312130000006</v>
      </c>
      <c r="T8" s="57">
        <f t="shared" si="1"/>
        <v>47324.833249999996</v>
      </c>
      <c r="U8" s="57">
        <f t="shared" si="1"/>
        <v>0</v>
      </c>
      <c r="V8" s="57">
        <f t="shared" si="1"/>
        <v>52202.066059999997</v>
      </c>
      <c r="W8" s="57">
        <f t="shared" si="1"/>
        <v>0</v>
      </c>
      <c r="X8" s="57">
        <f t="shared" si="1"/>
        <v>45641.931439999993</v>
      </c>
      <c r="Y8" s="57">
        <f t="shared" si="1"/>
        <v>0</v>
      </c>
      <c r="Z8" s="57">
        <f t="shared" si="1"/>
        <v>44503.06349</v>
      </c>
      <c r="AA8" s="57">
        <f t="shared" si="1"/>
        <v>0</v>
      </c>
      <c r="AB8" s="57">
        <f t="shared" si="1"/>
        <v>48683.513369999993</v>
      </c>
      <c r="AC8" s="57">
        <f t="shared" si="1"/>
        <v>0</v>
      </c>
      <c r="AD8" s="57">
        <f t="shared" si="1"/>
        <v>81427.360019999993</v>
      </c>
      <c r="AE8" s="57">
        <f t="shared" si="1"/>
        <v>0</v>
      </c>
      <c r="AF8" s="57">
        <f t="shared" si="1"/>
        <v>69216.338059999995</v>
      </c>
      <c r="AG8" s="57">
        <f t="shared" si="1"/>
        <v>0</v>
      </c>
      <c r="AH8" s="22"/>
    </row>
    <row r="9" spans="1:35" s="27" customFormat="1" ht="38.25" customHeight="1" x14ac:dyDescent="0.25">
      <c r="A9" s="84"/>
      <c r="B9" s="81"/>
      <c r="C9" s="59" t="s">
        <v>29</v>
      </c>
      <c r="D9" s="56">
        <f>SUM(J9,L9,N9,P9,R9,T9,V9,X9,Z9,AB9,AD9,AF9)</f>
        <v>650430.94952999998</v>
      </c>
      <c r="E9" s="56">
        <f>J9+L9+N9+P9+R9</f>
        <v>285931.73384</v>
      </c>
      <c r="F9" s="56">
        <f>G9</f>
        <v>212583.07556999999</v>
      </c>
      <c r="G9" s="56">
        <f>G13+G23+G28</f>
        <v>212583.07556999999</v>
      </c>
      <c r="H9" s="56">
        <f t="shared" ref="H9:H10" si="2">IFERROR(G9/D9*100,0)</f>
        <v>32.683419465757595</v>
      </c>
      <c r="I9" s="56">
        <f t="shared" ref="I9:I10" si="3">IFERROR(G9/E9*100,0)</f>
        <v>74.347492919046189</v>
      </c>
      <c r="J9" s="56">
        <f>J12+J22+J27</f>
        <v>40853.848419999995</v>
      </c>
      <c r="K9" s="56">
        <f t="shared" ref="K9:AG9" si="4">K12+K22+K27</f>
        <v>22669.136530000003</v>
      </c>
      <c r="L9" s="56">
        <f t="shared" si="4"/>
        <v>57766.317019999995</v>
      </c>
      <c r="M9" s="56">
        <f t="shared" si="4"/>
        <v>45787.544379999999</v>
      </c>
      <c r="N9" s="56">
        <f t="shared" si="4"/>
        <v>56250.175189999994</v>
      </c>
      <c r="O9" s="56">
        <f t="shared" si="4"/>
        <v>49257.45405</v>
      </c>
      <c r="P9" s="56">
        <f t="shared" si="4"/>
        <v>76810.482919999995</v>
      </c>
      <c r="Q9" s="56">
        <f t="shared" si="4"/>
        <v>66200.703750000001</v>
      </c>
      <c r="R9" s="56">
        <f t="shared" si="4"/>
        <v>54250.91029</v>
      </c>
      <c r="S9" s="56">
        <f t="shared" si="4"/>
        <v>49943.289470000003</v>
      </c>
      <c r="T9" s="56">
        <f t="shared" si="4"/>
        <v>46765.908249999993</v>
      </c>
      <c r="U9" s="56">
        <f t="shared" si="4"/>
        <v>0</v>
      </c>
      <c r="V9" s="56">
        <f t="shared" si="4"/>
        <v>51597.315060000001</v>
      </c>
      <c r="W9" s="56">
        <f t="shared" si="4"/>
        <v>0</v>
      </c>
      <c r="X9" s="56">
        <f t="shared" si="4"/>
        <v>44934.485439999989</v>
      </c>
      <c r="Y9" s="56">
        <f t="shared" si="4"/>
        <v>0</v>
      </c>
      <c r="Z9" s="56">
        <f t="shared" si="4"/>
        <v>44072.512490000001</v>
      </c>
      <c r="AA9" s="56">
        <f t="shared" si="4"/>
        <v>0</v>
      </c>
      <c r="AB9" s="56">
        <f t="shared" si="4"/>
        <v>48303.970369999995</v>
      </c>
      <c r="AC9" s="56">
        <f t="shared" si="4"/>
        <v>0</v>
      </c>
      <c r="AD9" s="56">
        <f t="shared" si="4"/>
        <v>67040.114019999994</v>
      </c>
      <c r="AE9" s="56">
        <f t="shared" si="4"/>
        <v>0</v>
      </c>
      <c r="AF9" s="56">
        <f t="shared" si="4"/>
        <v>61784.910059999995</v>
      </c>
      <c r="AG9" s="56">
        <f t="shared" si="4"/>
        <v>0</v>
      </c>
      <c r="AH9" s="26"/>
    </row>
    <row r="10" spans="1:35" s="27" customFormat="1" ht="38.25" customHeight="1" x14ac:dyDescent="0.25">
      <c r="A10" s="85"/>
      <c r="B10" s="82"/>
      <c r="C10" s="59" t="s">
        <v>30</v>
      </c>
      <c r="D10" s="56">
        <f t="shared" ref="D10:G10" si="5">D14+D29</f>
        <v>48194.752609999996</v>
      </c>
      <c r="E10" s="56">
        <f>J10+L10+N10+P10+R10</f>
        <v>23694.86261</v>
      </c>
      <c r="F10" s="56">
        <f t="shared" si="5"/>
        <v>22193.757969999999</v>
      </c>
      <c r="G10" s="56">
        <f t="shared" si="5"/>
        <v>22193.757969999999</v>
      </c>
      <c r="H10" s="56">
        <f t="shared" si="2"/>
        <v>46.050154359325383</v>
      </c>
      <c r="I10" s="56">
        <f t="shared" si="3"/>
        <v>93.664851893395294</v>
      </c>
      <c r="J10" s="56">
        <f>J14+J29</f>
        <v>451.09100000000001</v>
      </c>
      <c r="K10" s="56">
        <f t="shared" ref="K10:AG10" si="6">K14+K29</f>
        <v>59.837299999999999</v>
      </c>
      <c r="L10" s="56">
        <f t="shared" si="6"/>
        <v>426.75599999999997</v>
      </c>
      <c r="M10" s="56">
        <f t="shared" si="6"/>
        <v>112.64922</v>
      </c>
      <c r="N10" s="56">
        <f t="shared" si="6"/>
        <v>569.71900000000005</v>
      </c>
      <c r="O10" s="56">
        <f t="shared" si="6"/>
        <v>181.76294999999999</v>
      </c>
      <c r="P10" s="56">
        <f t="shared" si="6"/>
        <v>21778.823609999999</v>
      </c>
      <c r="Q10" s="56">
        <f t="shared" si="6"/>
        <v>21568.485839999998</v>
      </c>
      <c r="R10" s="56">
        <f t="shared" si="6"/>
        <v>468.47300000000001</v>
      </c>
      <c r="S10" s="56">
        <f t="shared" si="6"/>
        <v>271.02265999999997</v>
      </c>
      <c r="T10" s="56">
        <f t="shared" si="6"/>
        <v>558.92499999999995</v>
      </c>
      <c r="U10" s="56">
        <f t="shared" si="6"/>
        <v>0</v>
      </c>
      <c r="V10" s="56">
        <f t="shared" si="6"/>
        <v>604.75099999999998</v>
      </c>
      <c r="W10" s="56">
        <f t="shared" si="6"/>
        <v>0</v>
      </c>
      <c r="X10" s="56">
        <f t="shared" si="6"/>
        <v>707.44600000000003</v>
      </c>
      <c r="Y10" s="56">
        <f t="shared" si="6"/>
        <v>0</v>
      </c>
      <c r="Z10" s="56">
        <f t="shared" si="6"/>
        <v>430.55099999999999</v>
      </c>
      <c r="AA10" s="56">
        <f t="shared" si="6"/>
        <v>0</v>
      </c>
      <c r="AB10" s="56">
        <f t="shared" si="6"/>
        <v>379.54300000000001</v>
      </c>
      <c r="AC10" s="56">
        <f t="shared" si="6"/>
        <v>0</v>
      </c>
      <c r="AD10" s="56">
        <f t="shared" si="6"/>
        <v>14387.245999999999</v>
      </c>
      <c r="AE10" s="56">
        <f t="shared" si="6"/>
        <v>0</v>
      </c>
      <c r="AF10" s="56">
        <f t="shared" si="6"/>
        <v>7431.4279999999999</v>
      </c>
      <c r="AG10" s="56">
        <f t="shared" si="6"/>
        <v>0</v>
      </c>
      <c r="AH10" s="26"/>
    </row>
    <row r="11" spans="1:35" s="31" customFormat="1" ht="18.75" customHeight="1" x14ac:dyDescent="0.25">
      <c r="A11" s="29" t="s">
        <v>31</v>
      </c>
      <c r="B11" s="107" t="s">
        <v>32</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9"/>
      <c r="AH11" s="30"/>
    </row>
    <row r="12" spans="1:35" s="23" customFormat="1" ht="37.15" customHeight="1" x14ac:dyDescent="0.25">
      <c r="A12" s="83" t="s">
        <v>48</v>
      </c>
      <c r="B12" s="80" t="s">
        <v>33</v>
      </c>
      <c r="C12" s="32" t="s">
        <v>28</v>
      </c>
      <c r="D12" s="33">
        <f>D15+D18</f>
        <v>126280.54552999999</v>
      </c>
      <c r="E12" s="33">
        <f t="shared" ref="E12:G12" si="7">E15+E18</f>
        <v>63403.409979999997</v>
      </c>
      <c r="F12" s="33">
        <f t="shared" si="7"/>
        <v>56295.314780000001</v>
      </c>
      <c r="G12" s="33">
        <f t="shared" si="7"/>
        <v>56295.314780000001</v>
      </c>
      <c r="H12" s="33">
        <f>IFERROR(G12/D12*100,0)</f>
        <v>44.579562547602499</v>
      </c>
      <c r="I12" s="33">
        <f>IFERROR(G12/E12*100,0)</f>
        <v>88.789096355791941</v>
      </c>
      <c r="J12" s="33">
        <f>J15+J18</f>
        <v>7704.9942799999999</v>
      </c>
      <c r="K12" s="33">
        <f t="shared" ref="K12:AG12" si="8">K15+K18</f>
        <v>2702.3260300000002</v>
      </c>
      <c r="L12" s="33">
        <f t="shared" si="8"/>
        <v>7427.2585199999994</v>
      </c>
      <c r="M12" s="33">
        <f t="shared" si="8"/>
        <v>3148.54765</v>
      </c>
      <c r="N12" s="33">
        <f t="shared" si="8"/>
        <v>12870.968129999999</v>
      </c>
      <c r="O12" s="33">
        <f t="shared" si="8"/>
        <v>16027.70062</v>
      </c>
      <c r="P12" s="33">
        <f t="shared" si="8"/>
        <v>26786.688269999999</v>
      </c>
      <c r="Q12" s="33">
        <f t="shared" si="8"/>
        <v>25207.132799999999</v>
      </c>
      <c r="R12" s="33">
        <f t="shared" si="8"/>
        <v>8613.5007800000003</v>
      </c>
      <c r="S12" s="33">
        <f t="shared" si="8"/>
        <v>9209.6076799999992</v>
      </c>
      <c r="T12" s="33">
        <f t="shared" si="8"/>
        <v>1884.4626000000001</v>
      </c>
      <c r="U12" s="33">
        <f t="shared" si="8"/>
        <v>0</v>
      </c>
      <c r="V12" s="33">
        <f t="shared" si="8"/>
        <v>4299.1199500000002</v>
      </c>
      <c r="W12" s="33">
        <f t="shared" si="8"/>
        <v>0</v>
      </c>
      <c r="X12" s="33">
        <f t="shared" si="8"/>
        <v>2237.6565799999998</v>
      </c>
      <c r="Y12" s="33">
        <f t="shared" si="8"/>
        <v>0</v>
      </c>
      <c r="Z12" s="33">
        <f t="shared" si="8"/>
        <v>4952.9565999999995</v>
      </c>
      <c r="AA12" s="33">
        <f t="shared" si="8"/>
        <v>0</v>
      </c>
      <c r="AB12" s="33">
        <f t="shared" si="8"/>
        <v>5506.5189099999998</v>
      </c>
      <c r="AC12" s="33">
        <f t="shared" si="8"/>
        <v>0</v>
      </c>
      <c r="AD12" s="33">
        <f t="shared" si="8"/>
        <v>28531.181379999998</v>
      </c>
      <c r="AE12" s="33">
        <f t="shared" si="8"/>
        <v>0</v>
      </c>
      <c r="AF12" s="33">
        <f t="shared" si="8"/>
        <v>8465.2395299999989</v>
      </c>
      <c r="AG12" s="33">
        <f t="shared" si="8"/>
        <v>0</v>
      </c>
      <c r="AH12" s="73"/>
      <c r="AI12" s="34"/>
    </row>
    <row r="13" spans="1:35" s="23" customFormat="1" ht="31.5" x14ac:dyDescent="0.25">
      <c r="A13" s="84"/>
      <c r="B13" s="81"/>
      <c r="C13" s="59" t="s">
        <v>29</v>
      </c>
      <c r="D13" s="33">
        <f>D16+D19</f>
        <v>84005.49291999999</v>
      </c>
      <c r="E13" s="33">
        <f t="shared" ref="D13:G14" si="9">E16+E19</f>
        <v>42128.357369999998</v>
      </c>
      <c r="F13" s="33">
        <f t="shared" si="9"/>
        <v>35020.262170000002</v>
      </c>
      <c r="G13" s="33">
        <f t="shared" si="9"/>
        <v>35020.262170000002</v>
      </c>
      <c r="H13" s="33">
        <f>IFERROR(G13/D13*100,0)</f>
        <v>41.688062235823622</v>
      </c>
      <c r="I13" s="33">
        <f t="shared" ref="I13:I19" si="10">IFERROR(G13/E13*100,0)</f>
        <v>83.127528240486924</v>
      </c>
      <c r="J13" s="33">
        <f t="shared" ref="J13:AG13" si="11">J16+J19</f>
        <v>7704.9942799999999</v>
      </c>
      <c r="K13" s="33">
        <f t="shared" si="11"/>
        <v>2702.3260300000002</v>
      </c>
      <c r="L13" s="33">
        <f t="shared" si="11"/>
        <v>7427.2585199999994</v>
      </c>
      <c r="M13" s="33">
        <f t="shared" si="11"/>
        <v>3148.54765</v>
      </c>
      <c r="N13" s="33">
        <f t="shared" si="11"/>
        <v>12870.968129999999</v>
      </c>
      <c r="O13" s="33">
        <f t="shared" si="11"/>
        <v>16027.70062</v>
      </c>
      <c r="P13" s="33">
        <f t="shared" si="11"/>
        <v>5511.6356599999999</v>
      </c>
      <c r="Q13" s="33">
        <f t="shared" si="11"/>
        <v>3932.0801900000001</v>
      </c>
      <c r="R13" s="33">
        <f t="shared" si="11"/>
        <v>8613.5007800000003</v>
      </c>
      <c r="S13" s="33">
        <f t="shared" si="11"/>
        <v>9209.6076799999992</v>
      </c>
      <c r="T13" s="33">
        <f t="shared" si="11"/>
        <v>1884.4626000000001</v>
      </c>
      <c r="U13" s="33">
        <f t="shared" si="11"/>
        <v>0</v>
      </c>
      <c r="V13" s="33">
        <f t="shared" si="11"/>
        <v>4299.1199500000002</v>
      </c>
      <c r="W13" s="33">
        <f t="shared" si="11"/>
        <v>0</v>
      </c>
      <c r="X13" s="33">
        <f t="shared" si="11"/>
        <v>2237.6565799999998</v>
      </c>
      <c r="Y13" s="33">
        <f t="shared" si="11"/>
        <v>0</v>
      </c>
      <c r="Z13" s="33">
        <f t="shared" si="11"/>
        <v>4952.9565999999995</v>
      </c>
      <c r="AA13" s="33">
        <f t="shared" si="11"/>
        <v>0</v>
      </c>
      <c r="AB13" s="33">
        <f t="shared" si="11"/>
        <v>5506.5189099999998</v>
      </c>
      <c r="AC13" s="33">
        <f t="shared" si="11"/>
        <v>0</v>
      </c>
      <c r="AD13" s="33">
        <f t="shared" si="11"/>
        <v>14531.181379999998</v>
      </c>
      <c r="AE13" s="33">
        <f t="shared" si="11"/>
        <v>0</v>
      </c>
      <c r="AF13" s="33">
        <f t="shared" si="11"/>
        <v>8465.2395299999989</v>
      </c>
      <c r="AG13" s="33">
        <f t="shared" si="11"/>
        <v>0</v>
      </c>
      <c r="AH13" s="73"/>
      <c r="AI13" s="34"/>
    </row>
    <row r="14" spans="1:35" s="23" customFormat="1" ht="31.5" x14ac:dyDescent="0.25">
      <c r="A14" s="85"/>
      <c r="B14" s="82"/>
      <c r="C14" s="59" t="s">
        <v>30</v>
      </c>
      <c r="D14" s="33">
        <f t="shared" si="9"/>
        <v>42275.052609999999</v>
      </c>
      <c r="E14" s="33">
        <f t="shared" si="9"/>
        <v>21275.052609999999</v>
      </c>
      <c r="F14" s="33">
        <f t="shared" si="9"/>
        <v>21275.052609999999</v>
      </c>
      <c r="G14" s="33">
        <f t="shared" si="9"/>
        <v>21275.052609999999</v>
      </c>
      <c r="H14" s="56">
        <f t="shared" ref="H14:H17" si="12">IFERROR(G14/D14*100,0)</f>
        <v>50.325313149267302</v>
      </c>
      <c r="I14" s="56">
        <f t="shared" si="10"/>
        <v>100</v>
      </c>
      <c r="J14" s="33">
        <f t="shared" ref="J14:AG14" si="13">J17+J20</f>
        <v>0</v>
      </c>
      <c r="K14" s="33">
        <f t="shared" si="13"/>
        <v>0</v>
      </c>
      <c r="L14" s="33">
        <f t="shared" si="13"/>
        <v>0</v>
      </c>
      <c r="M14" s="33">
        <f t="shared" si="13"/>
        <v>0</v>
      </c>
      <c r="N14" s="33">
        <f t="shared" si="13"/>
        <v>0</v>
      </c>
      <c r="O14" s="33">
        <f t="shared" si="13"/>
        <v>0</v>
      </c>
      <c r="P14" s="33">
        <f t="shared" si="13"/>
        <v>21275.052609999999</v>
      </c>
      <c r="Q14" s="33">
        <f t="shared" si="13"/>
        <v>21275.052609999999</v>
      </c>
      <c r="R14" s="33">
        <f t="shared" si="13"/>
        <v>0</v>
      </c>
      <c r="S14" s="33">
        <f t="shared" si="13"/>
        <v>0</v>
      </c>
      <c r="T14" s="33">
        <f t="shared" si="13"/>
        <v>0</v>
      </c>
      <c r="U14" s="33">
        <f t="shared" si="13"/>
        <v>0</v>
      </c>
      <c r="V14" s="33">
        <f t="shared" si="13"/>
        <v>0</v>
      </c>
      <c r="W14" s="33">
        <f t="shared" si="13"/>
        <v>0</v>
      </c>
      <c r="X14" s="33">
        <f t="shared" si="13"/>
        <v>0</v>
      </c>
      <c r="Y14" s="33">
        <f t="shared" si="13"/>
        <v>0</v>
      </c>
      <c r="Z14" s="33">
        <f t="shared" si="13"/>
        <v>0</v>
      </c>
      <c r="AA14" s="33">
        <f t="shared" si="13"/>
        <v>0</v>
      </c>
      <c r="AB14" s="33">
        <f t="shared" si="13"/>
        <v>0</v>
      </c>
      <c r="AC14" s="33">
        <f t="shared" si="13"/>
        <v>0</v>
      </c>
      <c r="AD14" s="33">
        <f t="shared" si="13"/>
        <v>14000</v>
      </c>
      <c r="AE14" s="33">
        <f t="shared" si="13"/>
        <v>0</v>
      </c>
      <c r="AF14" s="33">
        <f t="shared" si="13"/>
        <v>7000</v>
      </c>
      <c r="AG14" s="33">
        <f t="shared" si="13"/>
        <v>0</v>
      </c>
      <c r="AH14" s="73"/>
      <c r="AI14" s="34"/>
    </row>
    <row r="15" spans="1:35" s="23" customFormat="1" ht="31.15" customHeight="1" x14ac:dyDescent="0.25">
      <c r="A15" s="87" t="s">
        <v>49</v>
      </c>
      <c r="B15" s="74" t="s">
        <v>46</v>
      </c>
      <c r="C15" s="36" t="s">
        <v>28</v>
      </c>
      <c r="D15" s="33">
        <f>D16+D17</f>
        <v>50906.3</v>
      </c>
      <c r="E15" s="33">
        <f>E16+E17</f>
        <v>22557.007119999998</v>
      </c>
      <c r="F15" s="33">
        <f>F16+F17</f>
        <v>15448.945570000002</v>
      </c>
      <c r="G15" s="33">
        <f>G16+G17</f>
        <v>15448.945570000002</v>
      </c>
      <c r="H15" s="33">
        <f t="shared" si="12"/>
        <v>30.347806794051031</v>
      </c>
      <c r="I15" s="33">
        <f t="shared" ref="I15:I17" si="14">IFERROR(G15/E15*100,0)</f>
        <v>68.488454553451433</v>
      </c>
      <c r="J15" s="57">
        <f>J16</f>
        <v>7704.9942799999999</v>
      </c>
      <c r="K15" s="57">
        <f t="shared" ref="K15:AG15" si="15">K16</f>
        <v>2702.3260300000002</v>
      </c>
      <c r="L15" s="57">
        <f t="shared" si="15"/>
        <v>3963.0816</v>
      </c>
      <c r="M15" s="57">
        <f t="shared" si="15"/>
        <v>3148.54765</v>
      </c>
      <c r="N15" s="57">
        <f t="shared" si="15"/>
        <v>2870.9686999999999</v>
      </c>
      <c r="O15" s="57">
        <f t="shared" si="15"/>
        <v>2848.6242699999998</v>
      </c>
      <c r="P15" s="57">
        <f t="shared" si="15"/>
        <v>5511.61258</v>
      </c>
      <c r="Q15" s="57">
        <f t="shared" si="15"/>
        <v>3646.99019</v>
      </c>
      <c r="R15" s="57">
        <f t="shared" si="15"/>
        <v>2506.34996</v>
      </c>
      <c r="S15" s="57">
        <f t="shared" si="15"/>
        <v>3102.4574299999999</v>
      </c>
      <c r="T15" s="57">
        <f t="shared" si="15"/>
        <v>1884.4626000000001</v>
      </c>
      <c r="U15" s="57">
        <f t="shared" si="15"/>
        <v>0</v>
      </c>
      <c r="V15" s="57">
        <f t="shared" si="15"/>
        <v>4299.1199500000002</v>
      </c>
      <c r="W15" s="57">
        <f t="shared" si="15"/>
        <v>0</v>
      </c>
      <c r="X15" s="57">
        <f t="shared" si="15"/>
        <v>1677.8565799999999</v>
      </c>
      <c r="Y15" s="57">
        <f t="shared" si="15"/>
        <v>0</v>
      </c>
      <c r="Z15" s="57">
        <f t="shared" si="15"/>
        <v>1900.4566</v>
      </c>
      <c r="AA15" s="57">
        <f t="shared" si="15"/>
        <v>0</v>
      </c>
      <c r="AB15" s="57">
        <f t="shared" si="15"/>
        <v>4932.8689599999998</v>
      </c>
      <c r="AC15" s="57">
        <f t="shared" si="15"/>
        <v>0</v>
      </c>
      <c r="AD15" s="57">
        <f t="shared" si="15"/>
        <v>2424.7815799999998</v>
      </c>
      <c r="AE15" s="57">
        <f t="shared" si="15"/>
        <v>0</v>
      </c>
      <c r="AF15" s="57">
        <f t="shared" si="15"/>
        <v>4229.7466100000001</v>
      </c>
      <c r="AG15" s="57">
        <f t="shared" si="15"/>
        <v>0</v>
      </c>
      <c r="AH15" s="72" t="s">
        <v>54</v>
      </c>
      <c r="AI15" s="34"/>
    </row>
    <row r="16" spans="1:35" s="23" customFormat="1" ht="31.5" x14ac:dyDescent="0.25">
      <c r="A16" s="88"/>
      <c r="B16" s="75"/>
      <c r="C16" s="42" t="s">
        <v>29</v>
      </c>
      <c r="D16" s="56">
        <f>SUM(J16,L16,N16,P16,R16,T16,V16,X16,Z16,AB16,AD16,AF16)</f>
        <v>43906.3</v>
      </c>
      <c r="E16" s="56">
        <f>J16+L16+N16+P16+R16</f>
        <v>22557.007119999998</v>
      </c>
      <c r="F16" s="56">
        <f>G16</f>
        <v>15448.945570000002</v>
      </c>
      <c r="G16" s="56">
        <f>SUM(K16,M16,O16,Q16,S16,U16,W16,Y16,AA16,AC16,AE16,AG16)</f>
        <v>15448.945570000002</v>
      </c>
      <c r="H16" s="56">
        <f t="shared" si="12"/>
        <v>35.186170481229347</v>
      </c>
      <c r="I16" s="56">
        <f t="shared" si="14"/>
        <v>68.488454553451433</v>
      </c>
      <c r="J16" s="58">
        <v>7704.9942799999999</v>
      </c>
      <c r="K16" s="58">
        <v>2702.3260300000002</v>
      </c>
      <c r="L16" s="58">
        <v>3963.0816</v>
      </c>
      <c r="M16" s="58">
        <v>3148.54765</v>
      </c>
      <c r="N16" s="58">
        <v>2870.9686999999999</v>
      </c>
      <c r="O16" s="58">
        <v>2848.6242699999998</v>
      </c>
      <c r="P16" s="58">
        <v>5511.61258</v>
      </c>
      <c r="Q16" s="58">
        <v>3646.99019</v>
      </c>
      <c r="R16" s="58">
        <v>2506.34996</v>
      </c>
      <c r="S16" s="58">
        <f>2773.2815+329.17593</f>
        <v>3102.4574299999999</v>
      </c>
      <c r="T16" s="58">
        <v>1884.4626000000001</v>
      </c>
      <c r="U16" s="58">
        <v>0</v>
      </c>
      <c r="V16" s="58">
        <v>4299.1199500000002</v>
      </c>
      <c r="W16" s="58">
        <v>0</v>
      </c>
      <c r="X16" s="58">
        <v>1677.8565799999999</v>
      </c>
      <c r="Y16" s="58">
        <v>0</v>
      </c>
      <c r="Z16" s="58">
        <v>1900.4566</v>
      </c>
      <c r="AA16" s="58">
        <v>0</v>
      </c>
      <c r="AB16" s="58">
        <v>4932.8689599999998</v>
      </c>
      <c r="AC16" s="58">
        <v>0</v>
      </c>
      <c r="AD16" s="58">
        <v>2424.7815799999998</v>
      </c>
      <c r="AE16" s="58">
        <v>0</v>
      </c>
      <c r="AF16" s="58">
        <v>4229.7466100000001</v>
      </c>
      <c r="AG16" s="58">
        <v>0</v>
      </c>
      <c r="AH16" s="72"/>
      <c r="AI16" s="34"/>
    </row>
    <row r="17" spans="1:35" s="23" customFormat="1" ht="31.5" x14ac:dyDescent="0.25">
      <c r="A17" s="89"/>
      <c r="B17" s="76"/>
      <c r="C17" s="59" t="s">
        <v>30</v>
      </c>
      <c r="D17" s="56">
        <f>SUM(J17,L17,N17,P17,R17,T17,V17,X17,Z17,AB17,AD17,AF17)</f>
        <v>7000</v>
      </c>
      <c r="E17" s="56">
        <f>J17+L17+N17+P17+R17</f>
        <v>0</v>
      </c>
      <c r="F17" s="56">
        <f>G17</f>
        <v>0</v>
      </c>
      <c r="G17" s="56">
        <f>SUM(K17,M17,O17,Q17,S17,U17,W17,Y17,AA17,AC17,AE17,AG17)</f>
        <v>0</v>
      </c>
      <c r="H17" s="56">
        <f t="shared" si="12"/>
        <v>0</v>
      </c>
      <c r="I17" s="56">
        <f t="shared" si="14"/>
        <v>0</v>
      </c>
      <c r="J17" s="56">
        <v>0</v>
      </c>
      <c r="K17" s="56">
        <v>0</v>
      </c>
      <c r="L17" s="56">
        <v>0</v>
      </c>
      <c r="M17" s="56">
        <v>0</v>
      </c>
      <c r="N17" s="56">
        <v>0</v>
      </c>
      <c r="O17" s="56">
        <v>0</v>
      </c>
      <c r="P17" s="56">
        <v>0</v>
      </c>
      <c r="Q17" s="56">
        <v>0</v>
      </c>
      <c r="R17" s="56">
        <v>0</v>
      </c>
      <c r="S17" s="56">
        <v>0</v>
      </c>
      <c r="T17" s="56">
        <v>0</v>
      </c>
      <c r="U17" s="56">
        <v>0</v>
      </c>
      <c r="V17" s="56">
        <v>0</v>
      </c>
      <c r="W17" s="56">
        <v>0</v>
      </c>
      <c r="X17" s="56">
        <v>0</v>
      </c>
      <c r="Y17" s="56">
        <v>0</v>
      </c>
      <c r="Z17" s="56">
        <v>0</v>
      </c>
      <c r="AA17" s="56">
        <v>0</v>
      </c>
      <c r="AB17" s="56">
        <v>0</v>
      </c>
      <c r="AC17" s="56">
        <v>0</v>
      </c>
      <c r="AD17" s="56">
        <v>0</v>
      </c>
      <c r="AE17" s="56">
        <v>0</v>
      </c>
      <c r="AF17" s="56">
        <v>7000</v>
      </c>
      <c r="AG17" s="56">
        <v>0</v>
      </c>
      <c r="AH17" s="72"/>
      <c r="AI17" s="34"/>
    </row>
    <row r="18" spans="1:35" s="41" customFormat="1" ht="352.15" customHeight="1" x14ac:dyDescent="0.25">
      <c r="A18" s="69" t="s">
        <v>50</v>
      </c>
      <c r="B18" s="74" t="s">
        <v>47</v>
      </c>
      <c r="C18" s="32" t="s">
        <v>28</v>
      </c>
      <c r="D18" s="33">
        <f>D19+D20</f>
        <v>75374.245529999986</v>
      </c>
      <c r="E18" s="33">
        <f>E19+E20</f>
        <v>40846.402860000002</v>
      </c>
      <c r="F18" s="33">
        <f>F19+F20</f>
        <v>40846.369209999997</v>
      </c>
      <c r="G18" s="33">
        <f>G19+G20</f>
        <v>40846.369209999997</v>
      </c>
      <c r="H18" s="33">
        <f t="shared" ref="H18:H19" si="16">IFERROR(G18/D18*100,0)</f>
        <v>54.191413688834309</v>
      </c>
      <c r="I18" s="33">
        <f t="shared" si="10"/>
        <v>99.999917618204677</v>
      </c>
      <c r="J18" s="57">
        <f>J19+J20</f>
        <v>0</v>
      </c>
      <c r="K18" s="57">
        <f t="shared" ref="K18:AG18" si="17">K19+K20</f>
        <v>0</v>
      </c>
      <c r="L18" s="57">
        <f t="shared" si="17"/>
        <v>3464.1769199999999</v>
      </c>
      <c r="M18" s="57">
        <f t="shared" si="17"/>
        <v>0</v>
      </c>
      <c r="N18" s="57">
        <f t="shared" si="17"/>
        <v>9999.9994299999998</v>
      </c>
      <c r="O18" s="57">
        <f t="shared" si="17"/>
        <v>13179.076349999999</v>
      </c>
      <c r="P18" s="57">
        <f t="shared" si="17"/>
        <v>21275.075689999998</v>
      </c>
      <c r="Q18" s="57">
        <f t="shared" si="17"/>
        <v>21560.142609999999</v>
      </c>
      <c r="R18" s="57">
        <f t="shared" si="17"/>
        <v>6107.1508199999998</v>
      </c>
      <c r="S18" s="57">
        <f t="shared" si="17"/>
        <v>6107.1502499999997</v>
      </c>
      <c r="T18" s="57">
        <f t="shared" si="17"/>
        <v>0</v>
      </c>
      <c r="U18" s="57">
        <f t="shared" si="17"/>
        <v>0</v>
      </c>
      <c r="V18" s="57">
        <f t="shared" si="17"/>
        <v>0</v>
      </c>
      <c r="W18" s="57">
        <f t="shared" si="17"/>
        <v>0</v>
      </c>
      <c r="X18" s="57">
        <f t="shared" si="17"/>
        <v>559.79999999999995</v>
      </c>
      <c r="Y18" s="57">
        <f t="shared" si="17"/>
        <v>0</v>
      </c>
      <c r="Z18" s="57">
        <f t="shared" si="17"/>
        <v>3052.5</v>
      </c>
      <c r="AA18" s="57">
        <f t="shared" si="17"/>
        <v>0</v>
      </c>
      <c r="AB18" s="57">
        <f t="shared" si="17"/>
        <v>573.64994999999999</v>
      </c>
      <c r="AC18" s="57">
        <f t="shared" si="17"/>
        <v>0</v>
      </c>
      <c r="AD18" s="57">
        <f t="shared" si="17"/>
        <v>26106.399799999999</v>
      </c>
      <c r="AE18" s="57">
        <f t="shared" si="17"/>
        <v>0</v>
      </c>
      <c r="AF18" s="57">
        <f t="shared" si="17"/>
        <v>4235.4929199999997</v>
      </c>
      <c r="AG18" s="57">
        <f t="shared" si="17"/>
        <v>0</v>
      </c>
      <c r="AH18" s="124" t="s">
        <v>55</v>
      </c>
      <c r="AI18" s="40"/>
    </row>
    <row r="19" spans="1:35" s="45" customFormat="1" ht="102" customHeight="1" x14ac:dyDescent="0.25">
      <c r="A19" s="70"/>
      <c r="B19" s="75"/>
      <c r="C19" s="59" t="s">
        <v>29</v>
      </c>
      <c r="D19" s="56">
        <f>SUM(J19,L19,N19,P19,R19,T19,V19,X19,Z19,AB19,AD19,AF19)</f>
        <v>40099.192919999994</v>
      </c>
      <c r="E19" s="56">
        <f t="shared" ref="E19:E20" si="18">J19+L19+N19+P19+R19</f>
        <v>19571.35025</v>
      </c>
      <c r="F19" s="56">
        <f>G19</f>
        <v>19571.316599999998</v>
      </c>
      <c r="G19" s="56">
        <f>SUM(K19,M19,O19,Q19,S19,U19,W19,Y19,AA19,AC19,AE19,AG19)</f>
        <v>19571.316599999998</v>
      </c>
      <c r="H19" s="56">
        <f t="shared" si="16"/>
        <v>48.807258138700718</v>
      </c>
      <c r="I19" s="56">
        <f t="shared" si="10"/>
        <v>99.999828065005374</v>
      </c>
      <c r="J19" s="58">
        <v>0</v>
      </c>
      <c r="K19" s="58">
        <v>0</v>
      </c>
      <c r="L19" s="58">
        <v>3464.1769199999999</v>
      </c>
      <c r="M19" s="58">
        <v>0</v>
      </c>
      <c r="N19" s="58">
        <v>9999.9994299999998</v>
      </c>
      <c r="O19" s="58">
        <v>13179.076349999999</v>
      </c>
      <c r="P19" s="58">
        <v>2.308E-2</v>
      </c>
      <c r="Q19" s="58">
        <v>285.08999999999997</v>
      </c>
      <c r="R19" s="58">
        <v>6107.1508199999998</v>
      </c>
      <c r="S19" s="58">
        <v>6107.1502499999997</v>
      </c>
      <c r="T19" s="58">
        <v>0</v>
      </c>
      <c r="U19" s="58">
        <v>0</v>
      </c>
      <c r="V19" s="58">
        <v>0</v>
      </c>
      <c r="W19" s="58">
        <v>0</v>
      </c>
      <c r="X19" s="58">
        <v>559.79999999999995</v>
      </c>
      <c r="Y19" s="58">
        <v>0</v>
      </c>
      <c r="Z19" s="58">
        <v>3052.5</v>
      </c>
      <c r="AA19" s="58">
        <v>0</v>
      </c>
      <c r="AB19" s="58">
        <v>573.64994999999999</v>
      </c>
      <c r="AC19" s="58">
        <v>0</v>
      </c>
      <c r="AD19" s="58">
        <v>12106.399799999999</v>
      </c>
      <c r="AE19" s="58">
        <v>0</v>
      </c>
      <c r="AF19" s="58">
        <v>4235.4929199999997</v>
      </c>
      <c r="AG19" s="58">
        <v>0</v>
      </c>
      <c r="AH19" s="128"/>
      <c r="AI19" s="40"/>
    </row>
    <row r="20" spans="1:35" s="45" customFormat="1" ht="105" customHeight="1" x14ac:dyDescent="0.25">
      <c r="A20" s="71"/>
      <c r="B20" s="76"/>
      <c r="C20" s="59" t="s">
        <v>30</v>
      </c>
      <c r="D20" s="56">
        <f>SUM(J20,L20,N20,P20,R20,T20,V20,X20,Z20,AB20,AD20,AF20)</f>
        <v>35275.052609999999</v>
      </c>
      <c r="E20" s="56">
        <f t="shared" si="18"/>
        <v>21275.052609999999</v>
      </c>
      <c r="F20" s="56">
        <f>G20</f>
        <v>21275.052609999999</v>
      </c>
      <c r="G20" s="56">
        <f>SUM(K20,M20,O20,Q20,S20,U20,W20,Y20,AA20,AC20,AE20,AG20)</f>
        <v>21275.052609999999</v>
      </c>
      <c r="H20" s="56">
        <f t="shared" ref="H20" si="19">IFERROR(G20/D20*100,0)</f>
        <v>60.311894769417897</v>
      </c>
      <c r="I20" s="56">
        <f t="shared" ref="I20" si="20">IFERROR(G20/E20*100,0)</f>
        <v>100</v>
      </c>
      <c r="J20" s="56">
        <v>0</v>
      </c>
      <c r="K20" s="56">
        <v>0</v>
      </c>
      <c r="L20" s="56">
        <v>0</v>
      </c>
      <c r="M20" s="56">
        <v>0</v>
      </c>
      <c r="N20" s="56">
        <v>0</v>
      </c>
      <c r="O20" s="56">
        <v>0</v>
      </c>
      <c r="P20" s="56">
        <v>21275.052609999999</v>
      </c>
      <c r="Q20" s="56">
        <v>21275.052609999999</v>
      </c>
      <c r="R20" s="56">
        <v>0</v>
      </c>
      <c r="S20" s="56">
        <v>0</v>
      </c>
      <c r="T20" s="56">
        <v>0</v>
      </c>
      <c r="U20" s="56">
        <v>0</v>
      </c>
      <c r="V20" s="56">
        <v>0</v>
      </c>
      <c r="W20" s="56">
        <v>0</v>
      </c>
      <c r="X20" s="56">
        <v>0</v>
      </c>
      <c r="Y20" s="56">
        <v>0</v>
      </c>
      <c r="Z20" s="56">
        <v>0</v>
      </c>
      <c r="AA20" s="56">
        <v>0</v>
      </c>
      <c r="AB20" s="56">
        <v>0</v>
      </c>
      <c r="AC20" s="56">
        <v>0</v>
      </c>
      <c r="AD20" s="56">
        <v>14000</v>
      </c>
      <c r="AE20" s="56">
        <v>0</v>
      </c>
      <c r="AF20" s="56">
        <v>0</v>
      </c>
      <c r="AG20" s="56">
        <v>0</v>
      </c>
      <c r="AH20" s="125"/>
      <c r="AI20" s="40"/>
    </row>
    <row r="21" spans="1:35" s="48" customFormat="1" ht="21" customHeight="1" x14ac:dyDescent="0.25">
      <c r="A21" s="29" t="s">
        <v>34</v>
      </c>
      <c r="B21" s="107" t="s">
        <v>35</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9"/>
      <c r="AH21" s="46"/>
      <c r="AI21" s="47"/>
    </row>
    <row r="22" spans="1:35" s="23" customFormat="1" ht="57.75" customHeight="1" x14ac:dyDescent="0.25">
      <c r="A22" s="83" t="s">
        <v>36</v>
      </c>
      <c r="B22" s="80" t="s">
        <v>37</v>
      </c>
      <c r="C22" s="32" t="s">
        <v>28</v>
      </c>
      <c r="D22" s="33">
        <f>D24</f>
        <v>41666.6</v>
      </c>
      <c r="E22" s="33">
        <f t="shared" ref="E22:G22" si="21">E24</f>
        <v>20770.090829999997</v>
      </c>
      <c r="F22" s="33">
        <f t="shared" si="21"/>
        <v>16535.785639999998</v>
      </c>
      <c r="G22" s="33">
        <f t="shared" si="21"/>
        <v>16535.785639999998</v>
      </c>
      <c r="H22" s="33">
        <f>IFERROR(G22/D22*100,0)</f>
        <v>39.685949033518455</v>
      </c>
      <c r="I22" s="33">
        <f>IFERROR(G22/E22*100,0)</f>
        <v>79.613448854619179</v>
      </c>
      <c r="J22" s="33">
        <f>J24</f>
        <v>6240.2985200000003</v>
      </c>
      <c r="K22" s="33">
        <f t="shared" ref="K22:AG22" si="22">K24</f>
        <v>2767.8380699999998</v>
      </c>
      <c r="L22" s="33">
        <f t="shared" si="22"/>
        <v>5678.0733799999998</v>
      </c>
      <c r="M22" s="33">
        <f t="shared" si="22"/>
        <v>5103.8298999999997</v>
      </c>
      <c r="N22" s="33">
        <f t="shared" si="22"/>
        <v>2807.4114399999999</v>
      </c>
      <c r="O22" s="33">
        <f t="shared" si="22"/>
        <v>3034.1422400000001</v>
      </c>
      <c r="P22" s="33">
        <f t="shared" si="22"/>
        <v>3185.3745600000002</v>
      </c>
      <c r="Q22" s="33">
        <f t="shared" si="22"/>
        <v>3774.7721900000001</v>
      </c>
      <c r="R22" s="33">
        <f t="shared" si="22"/>
        <v>2858.9329299999999</v>
      </c>
      <c r="S22" s="33">
        <f t="shared" si="22"/>
        <v>1855.2032400000001</v>
      </c>
      <c r="T22" s="33">
        <f t="shared" si="22"/>
        <v>3223.0283199999999</v>
      </c>
      <c r="U22" s="33">
        <f t="shared" si="22"/>
        <v>0</v>
      </c>
      <c r="V22" s="33">
        <f t="shared" si="22"/>
        <v>3170.4202500000001</v>
      </c>
      <c r="W22" s="33">
        <f t="shared" si="22"/>
        <v>0</v>
      </c>
      <c r="X22" s="33">
        <f t="shared" si="22"/>
        <v>2732.6763299999998</v>
      </c>
      <c r="Y22" s="33">
        <f t="shared" si="22"/>
        <v>0</v>
      </c>
      <c r="Z22" s="33">
        <f t="shared" si="22"/>
        <v>2733.16705</v>
      </c>
      <c r="AA22" s="33">
        <f t="shared" si="22"/>
        <v>0</v>
      </c>
      <c r="AB22" s="33">
        <f t="shared" si="22"/>
        <v>2976.3550700000001</v>
      </c>
      <c r="AC22" s="33">
        <f t="shared" si="22"/>
        <v>0</v>
      </c>
      <c r="AD22" s="33">
        <f t="shared" si="22"/>
        <v>2803.2162800000001</v>
      </c>
      <c r="AE22" s="33">
        <f t="shared" si="22"/>
        <v>0</v>
      </c>
      <c r="AF22" s="33">
        <f t="shared" si="22"/>
        <v>3257.6458699999998</v>
      </c>
      <c r="AG22" s="33">
        <f t="shared" si="22"/>
        <v>0</v>
      </c>
      <c r="AH22" s="67" t="s">
        <v>51</v>
      </c>
      <c r="AI22" s="49"/>
    </row>
    <row r="23" spans="1:35" s="27" customFormat="1" ht="44.25" customHeight="1" x14ac:dyDescent="0.25">
      <c r="A23" s="85"/>
      <c r="B23" s="82"/>
      <c r="C23" s="59" t="s">
        <v>29</v>
      </c>
      <c r="D23" s="56">
        <f>D25</f>
        <v>41666.6</v>
      </c>
      <c r="E23" s="56">
        <f t="shared" ref="E23:G23" si="23">E25</f>
        <v>20770.090829999997</v>
      </c>
      <c r="F23" s="56">
        <f t="shared" si="23"/>
        <v>16535.785639999998</v>
      </c>
      <c r="G23" s="56">
        <f t="shared" si="23"/>
        <v>16535.785639999998</v>
      </c>
      <c r="H23" s="56">
        <f t="shared" ref="H23:H25" si="24">IFERROR(G23/D23*100,0)</f>
        <v>39.685949033518455</v>
      </c>
      <c r="I23" s="56">
        <f t="shared" ref="I23:I25" si="25">IFERROR(G23/E23*100,0)</f>
        <v>79.613448854619179</v>
      </c>
      <c r="J23" s="56">
        <f>J25</f>
        <v>6240.2985200000003</v>
      </c>
      <c r="K23" s="56">
        <f t="shared" ref="K23:AG23" si="26">K25</f>
        <v>2767.8380699999998</v>
      </c>
      <c r="L23" s="56">
        <f t="shared" si="26"/>
        <v>5678.0733799999998</v>
      </c>
      <c r="M23" s="56">
        <f t="shared" si="26"/>
        <v>5103.8298999999997</v>
      </c>
      <c r="N23" s="56">
        <f t="shared" si="26"/>
        <v>2807.4114399999999</v>
      </c>
      <c r="O23" s="56">
        <f t="shared" si="26"/>
        <v>3034.1422400000001</v>
      </c>
      <c r="P23" s="56">
        <f t="shared" si="26"/>
        <v>3185.3745600000002</v>
      </c>
      <c r="Q23" s="56">
        <f t="shared" si="26"/>
        <v>3774.7721900000001</v>
      </c>
      <c r="R23" s="56">
        <f t="shared" si="26"/>
        <v>2858.9329299999999</v>
      </c>
      <c r="S23" s="56">
        <f t="shared" si="26"/>
        <v>1855.2032400000001</v>
      </c>
      <c r="T23" s="56">
        <f t="shared" si="26"/>
        <v>3223.0283199999999</v>
      </c>
      <c r="U23" s="56">
        <f t="shared" si="26"/>
        <v>0</v>
      </c>
      <c r="V23" s="56">
        <f t="shared" si="26"/>
        <v>3170.4202500000001</v>
      </c>
      <c r="W23" s="56">
        <f t="shared" si="26"/>
        <v>0</v>
      </c>
      <c r="X23" s="56">
        <f t="shared" si="26"/>
        <v>2732.6763299999998</v>
      </c>
      <c r="Y23" s="56">
        <f t="shared" si="26"/>
        <v>0</v>
      </c>
      <c r="Z23" s="56">
        <f t="shared" si="26"/>
        <v>2733.16705</v>
      </c>
      <c r="AA23" s="56">
        <f t="shared" si="26"/>
        <v>0</v>
      </c>
      <c r="AB23" s="56">
        <f t="shared" si="26"/>
        <v>2976.3550700000001</v>
      </c>
      <c r="AC23" s="56">
        <f t="shared" si="26"/>
        <v>0</v>
      </c>
      <c r="AD23" s="56">
        <f t="shared" si="26"/>
        <v>2803.2162800000001</v>
      </c>
      <c r="AE23" s="56">
        <f t="shared" si="26"/>
        <v>0</v>
      </c>
      <c r="AF23" s="56">
        <f t="shared" si="26"/>
        <v>3257.6458699999998</v>
      </c>
      <c r="AG23" s="56">
        <f t="shared" si="26"/>
        <v>0</v>
      </c>
      <c r="AH23" s="86"/>
      <c r="AI23" s="49"/>
    </row>
    <row r="24" spans="1:35" s="41" customFormat="1" ht="34.5" customHeight="1" x14ac:dyDescent="0.25">
      <c r="A24" s="110"/>
      <c r="B24" s="114" t="s">
        <v>38</v>
      </c>
      <c r="C24" s="32" t="s">
        <v>28</v>
      </c>
      <c r="D24" s="33">
        <f>D25</f>
        <v>41666.6</v>
      </c>
      <c r="E24" s="33">
        <f>E25</f>
        <v>20770.090829999997</v>
      </c>
      <c r="F24" s="33">
        <f>F25</f>
        <v>16535.785639999998</v>
      </c>
      <c r="G24" s="33">
        <f>G25</f>
        <v>16535.785639999998</v>
      </c>
      <c r="H24" s="33">
        <f t="shared" si="24"/>
        <v>39.685949033518455</v>
      </c>
      <c r="I24" s="33">
        <f t="shared" si="25"/>
        <v>79.613448854619179</v>
      </c>
      <c r="J24" s="57">
        <f>J25</f>
        <v>6240.2985200000003</v>
      </c>
      <c r="K24" s="57">
        <f t="shared" ref="K24:AG24" si="27">K25</f>
        <v>2767.8380699999998</v>
      </c>
      <c r="L24" s="57">
        <f t="shared" si="27"/>
        <v>5678.0733799999998</v>
      </c>
      <c r="M24" s="57">
        <f t="shared" si="27"/>
        <v>5103.8298999999997</v>
      </c>
      <c r="N24" s="57">
        <f t="shared" si="27"/>
        <v>2807.4114399999999</v>
      </c>
      <c r="O24" s="57">
        <f t="shared" si="27"/>
        <v>3034.1422400000001</v>
      </c>
      <c r="P24" s="57">
        <f t="shared" si="27"/>
        <v>3185.3745600000002</v>
      </c>
      <c r="Q24" s="57">
        <f t="shared" si="27"/>
        <v>3774.7721900000001</v>
      </c>
      <c r="R24" s="57">
        <f t="shared" si="27"/>
        <v>2858.9329299999999</v>
      </c>
      <c r="S24" s="57">
        <f t="shared" si="27"/>
        <v>1855.2032400000001</v>
      </c>
      <c r="T24" s="57">
        <f t="shared" si="27"/>
        <v>3223.0283199999999</v>
      </c>
      <c r="U24" s="57">
        <f t="shared" si="27"/>
        <v>0</v>
      </c>
      <c r="V24" s="57">
        <f t="shared" si="27"/>
        <v>3170.4202500000001</v>
      </c>
      <c r="W24" s="57">
        <f t="shared" si="27"/>
        <v>0</v>
      </c>
      <c r="X24" s="57">
        <f t="shared" si="27"/>
        <v>2732.6763299999998</v>
      </c>
      <c r="Y24" s="57">
        <f t="shared" si="27"/>
        <v>0</v>
      </c>
      <c r="Z24" s="57">
        <f t="shared" si="27"/>
        <v>2733.16705</v>
      </c>
      <c r="AA24" s="57">
        <f t="shared" si="27"/>
        <v>0</v>
      </c>
      <c r="AB24" s="57">
        <f t="shared" si="27"/>
        <v>2976.3550700000001</v>
      </c>
      <c r="AC24" s="57">
        <f t="shared" si="27"/>
        <v>0</v>
      </c>
      <c r="AD24" s="57">
        <f t="shared" si="27"/>
        <v>2803.2162800000001</v>
      </c>
      <c r="AE24" s="57">
        <f t="shared" si="27"/>
        <v>0</v>
      </c>
      <c r="AF24" s="57">
        <f t="shared" si="27"/>
        <v>3257.6458699999998</v>
      </c>
      <c r="AG24" s="57">
        <f t="shared" si="27"/>
        <v>0</v>
      </c>
      <c r="AH24" s="86"/>
      <c r="AI24" s="40"/>
    </row>
    <row r="25" spans="1:35" s="45" customFormat="1" ht="43.5" customHeight="1" x14ac:dyDescent="0.25">
      <c r="A25" s="111"/>
      <c r="B25" s="115"/>
      <c r="C25" s="59" t="s">
        <v>29</v>
      </c>
      <c r="D25" s="56">
        <f>SUM(J25,L25,N25,P25,R25,T25,V25,X25,Z25,AB25,AD25,AF25)</f>
        <v>41666.6</v>
      </c>
      <c r="E25" s="56">
        <f>J25+L25+N25+P25+R25</f>
        <v>20770.090829999997</v>
      </c>
      <c r="F25" s="56">
        <f>G25</f>
        <v>16535.785639999998</v>
      </c>
      <c r="G25" s="56">
        <f>SUM(K25,M25,O25,Q25,S25,U25,W25,Y25,AA25,AC25,AE25,AG25)</f>
        <v>16535.785639999998</v>
      </c>
      <c r="H25" s="56">
        <f t="shared" si="24"/>
        <v>39.685949033518455</v>
      </c>
      <c r="I25" s="56">
        <f t="shared" si="25"/>
        <v>79.613448854619179</v>
      </c>
      <c r="J25" s="58">
        <v>6240.2985200000003</v>
      </c>
      <c r="K25" s="58">
        <v>2767.8380699999998</v>
      </c>
      <c r="L25" s="58">
        <v>5678.0733799999998</v>
      </c>
      <c r="M25" s="58">
        <v>5103.8298999999997</v>
      </c>
      <c r="N25" s="58">
        <v>2807.4114399999999</v>
      </c>
      <c r="O25" s="58">
        <v>3034.1422400000001</v>
      </c>
      <c r="P25" s="58">
        <v>3185.3745600000002</v>
      </c>
      <c r="Q25" s="58">
        <v>3774.7721900000001</v>
      </c>
      <c r="R25" s="58">
        <v>2858.9329299999999</v>
      </c>
      <c r="S25" s="58">
        <v>1855.2032400000001</v>
      </c>
      <c r="T25" s="58">
        <v>3223.0283199999999</v>
      </c>
      <c r="U25" s="58">
        <v>0</v>
      </c>
      <c r="V25" s="58">
        <v>3170.4202500000001</v>
      </c>
      <c r="W25" s="58">
        <v>0</v>
      </c>
      <c r="X25" s="58">
        <v>2732.6763299999998</v>
      </c>
      <c r="Y25" s="58">
        <v>0</v>
      </c>
      <c r="Z25" s="58">
        <v>2733.16705</v>
      </c>
      <c r="AA25" s="58">
        <v>0</v>
      </c>
      <c r="AB25" s="58">
        <v>2976.3550700000001</v>
      </c>
      <c r="AC25" s="58">
        <v>0</v>
      </c>
      <c r="AD25" s="58">
        <v>2803.2162800000001</v>
      </c>
      <c r="AE25" s="58">
        <v>0</v>
      </c>
      <c r="AF25" s="64">
        <v>3257.6458699999998</v>
      </c>
      <c r="AG25" s="58">
        <v>0</v>
      </c>
      <c r="AH25" s="68"/>
      <c r="AI25" s="40"/>
    </row>
    <row r="26" spans="1:35" s="52" customFormat="1" ht="15.75" customHeight="1" x14ac:dyDescent="0.25">
      <c r="A26" s="51" t="s">
        <v>39</v>
      </c>
      <c r="B26" s="107" t="s">
        <v>35</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9"/>
    </row>
    <row r="27" spans="1:35" s="23" customFormat="1" ht="53.25" customHeight="1" x14ac:dyDescent="0.25">
      <c r="A27" s="83" t="s">
        <v>40</v>
      </c>
      <c r="B27" s="80" t="s">
        <v>41</v>
      </c>
      <c r="C27" s="32" t="s">
        <v>28</v>
      </c>
      <c r="D27" s="33">
        <f>D28+D29</f>
        <v>495403.50400000002</v>
      </c>
      <c r="E27" s="33">
        <f t="shared" ref="E27:G27" si="28">E28+E29</f>
        <v>204178.04303</v>
      </c>
      <c r="F27" s="33">
        <f t="shared" si="28"/>
        <v>161945.73311999999</v>
      </c>
      <c r="G27" s="33">
        <f t="shared" si="28"/>
        <v>161945.73311999999</v>
      </c>
      <c r="H27" s="33">
        <f t="shared" ref="H27:H39" si="29">IFERROR(G27/D27*100,0)</f>
        <v>32.689662429194286</v>
      </c>
      <c r="I27" s="33">
        <f t="shared" ref="I27:I39" si="30">IFERROR(G27/E27*100,0)</f>
        <v>79.315939518631396</v>
      </c>
      <c r="J27" s="57">
        <f>J28</f>
        <v>26908.555619999999</v>
      </c>
      <c r="K27" s="57">
        <f>+K28</f>
        <v>17198.972430000002</v>
      </c>
      <c r="L27" s="57">
        <f>+L28</f>
        <v>44660.985119999998</v>
      </c>
      <c r="M27" s="57">
        <f>M28</f>
        <v>37535.166830000002</v>
      </c>
      <c r="N27" s="57">
        <f>N28</f>
        <v>40571.795619999997</v>
      </c>
      <c r="O27" s="57">
        <f t="shared" ref="O27:AG27" si="31">O28</f>
        <v>30195.611189999996</v>
      </c>
      <c r="P27" s="57">
        <f t="shared" si="31"/>
        <v>46838.42009</v>
      </c>
      <c r="Q27" s="57">
        <f t="shared" si="31"/>
        <v>37218.798760000005</v>
      </c>
      <c r="R27" s="57">
        <f t="shared" si="31"/>
        <v>42778.476580000002</v>
      </c>
      <c r="S27" s="57">
        <f t="shared" si="31"/>
        <v>38878.47855</v>
      </c>
      <c r="T27" s="57">
        <f t="shared" si="31"/>
        <v>41658.417329999997</v>
      </c>
      <c r="U27" s="57">
        <f t="shared" si="31"/>
        <v>0</v>
      </c>
      <c r="V27" s="57">
        <f t="shared" si="31"/>
        <v>44127.774859999998</v>
      </c>
      <c r="W27" s="57">
        <f t="shared" si="31"/>
        <v>0</v>
      </c>
      <c r="X27" s="57">
        <f t="shared" si="31"/>
        <v>39964.152529999992</v>
      </c>
      <c r="Y27" s="57">
        <f t="shared" si="31"/>
        <v>0</v>
      </c>
      <c r="Z27" s="57">
        <f t="shared" si="31"/>
        <v>36386.38884</v>
      </c>
      <c r="AA27" s="57">
        <f t="shared" si="31"/>
        <v>0</v>
      </c>
      <c r="AB27" s="57">
        <f t="shared" si="31"/>
        <v>39821.096389999992</v>
      </c>
      <c r="AC27" s="57">
        <f t="shared" si="31"/>
        <v>0</v>
      </c>
      <c r="AD27" s="57">
        <f t="shared" si="31"/>
        <v>35705.716359999999</v>
      </c>
      <c r="AE27" s="57">
        <f t="shared" si="31"/>
        <v>0</v>
      </c>
      <c r="AF27" s="57">
        <f t="shared" si="31"/>
        <v>50062.024659999995</v>
      </c>
      <c r="AG27" s="57">
        <f t="shared" si="31"/>
        <v>0</v>
      </c>
      <c r="AH27" s="22"/>
      <c r="AI27" s="49"/>
    </row>
    <row r="28" spans="1:35" s="27" customFormat="1" ht="45" customHeight="1" x14ac:dyDescent="0.25">
      <c r="A28" s="84"/>
      <c r="B28" s="81"/>
      <c r="C28" s="59" t="s">
        <v>29</v>
      </c>
      <c r="D28" s="56">
        <f>D31+D33+D37+D39</f>
        <v>489483.804</v>
      </c>
      <c r="E28" s="56">
        <f t="shared" ref="E28:AG28" si="32">E31+E33+E37+E39</f>
        <v>201758.23303</v>
      </c>
      <c r="F28" s="56">
        <f t="shared" si="32"/>
        <v>161027.02776</v>
      </c>
      <c r="G28" s="56">
        <f t="shared" si="32"/>
        <v>161027.02776</v>
      </c>
      <c r="H28" s="56">
        <f t="shared" si="29"/>
        <v>32.897314772032779</v>
      </c>
      <c r="I28" s="56">
        <f t="shared" si="30"/>
        <v>79.811874510249325</v>
      </c>
      <c r="J28" s="56">
        <f t="shared" si="32"/>
        <v>26908.555619999999</v>
      </c>
      <c r="K28" s="56">
        <f t="shared" si="32"/>
        <v>17198.972430000002</v>
      </c>
      <c r="L28" s="56">
        <f t="shared" si="32"/>
        <v>44660.985119999998</v>
      </c>
      <c r="M28" s="56">
        <f t="shared" si="32"/>
        <v>37535.166830000002</v>
      </c>
      <c r="N28" s="56">
        <f t="shared" si="32"/>
        <v>40571.795619999997</v>
      </c>
      <c r="O28" s="56">
        <f t="shared" si="32"/>
        <v>30195.611189999996</v>
      </c>
      <c r="P28" s="56">
        <f t="shared" si="32"/>
        <v>46838.42009</v>
      </c>
      <c r="Q28" s="56">
        <f t="shared" si="32"/>
        <v>37218.798760000005</v>
      </c>
      <c r="R28" s="56">
        <f t="shared" si="32"/>
        <v>42778.476580000002</v>
      </c>
      <c r="S28" s="56">
        <f t="shared" si="32"/>
        <v>38878.47855</v>
      </c>
      <c r="T28" s="56">
        <f t="shared" si="32"/>
        <v>41658.417329999997</v>
      </c>
      <c r="U28" s="56">
        <f t="shared" si="32"/>
        <v>0</v>
      </c>
      <c r="V28" s="56">
        <f t="shared" si="32"/>
        <v>44127.774859999998</v>
      </c>
      <c r="W28" s="56">
        <f t="shared" si="32"/>
        <v>0</v>
      </c>
      <c r="X28" s="56">
        <f t="shared" si="32"/>
        <v>39964.152529999992</v>
      </c>
      <c r="Y28" s="56">
        <f t="shared" si="32"/>
        <v>0</v>
      </c>
      <c r="Z28" s="56">
        <f t="shared" si="32"/>
        <v>36386.38884</v>
      </c>
      <c r="AA28" s="56">
        <f t="shared" si="32"/>
        <v>0</v>
      </c>
      <c r="AB28" s="56">
        <f t="shared" si="32"/>
        <v>39821.096389999992</v>
      </c>
      <c r="AC28" s="56">
        <f t="shared" si="32"/>
        <v>0</v>
      </c>
      <c r="AD28" s="56">
        <f t="shared" si="32"/>
        <v>35705.716359999999</v>
      </c>
      <c r="AE28" s="56">
        <f t="shared" si="32"/>
        <v>0</v>
      </c>
      <c r="AF28" s="56">
        <f t="shared" si="32"/>
        <v>50062.024659999995</v>
      </c>
      <c r="AG28" s="56">
        <f t="shared" si="32"/>
        <v>0</v>
      </c>
      <c r="AH28" s="26"/>
      <c r="AI28" s="49"/>
    </row>
    <row r="29" spans="1:35" s="27" customFormat="1" ht="45" customHeight="1" x14ac:dyDescent="0.25">
      <c r="A29" s="85"/>
      <c r="B29" s="82"/>
      <c r="C29" s="42" t="s">
        <v>30</v>
      </c>
      <c r="D29" s="58">
        <f t="shared" ref="D29:I29" si="33">D35</f>
        <v>5919.7</v>
      </c>
      <c r="E29" s="56">
        <f t="shared" ref="E28:E31" si="34">J29+L29+N29+P29+R29</f>
        <v>2419.81</v>
      </c>
      <c r="F29" s="58">
        <f t="shared" si="33"/>
        <v>918.70535999999993</v>
      </c>
      <c r="G29" s="58">
        <f t="shared" si="33"/>
        <v>918.70535999999993</v>
      </c>
      <c r="H29" s="56">
        <f t="shared" si="29"/>
        <v>15.519458080645979</v>
      </c>
      <c r="I29" s="56">
        <f t="shared" si="30"/>
        <v>37.966012207570017</v>
      </c>
      <c r="J29" s="58">
        <f>J35</f>
        <v>451.09100000000001</v>
      </c>
      <c r="K29" s="58">
        <f t="shared" ref="K29:AG29" si="35">K35</f>
        <v>59.837299999999999</v>
      </c>
      <c r="L29" s="58">
        <f t="shared" si="35"/>
        <v>426.75599999999997</v>
      </c>
      <c r="M29" s="58">
        <f t="shared" si="35"/>
        <v>112.64922</v>
      </c>
      <c r="N29" s="58">
        <f t="shared" si="35"/>
        <v>569.71900000000005</v>
      </c>
      <c r="O29" s="58">
        <f t="shared" si="35"/>
        <v>181.76294999999999</v>
      </c>
      <c r="P29" s="58">
        <f t="shared" si="35"/>
        <v>503.77100000000002</v>
      </c>
      <c r="Q29" s="58">
        <f t="shared" si="35"/>
        <v>293.43322999999998</v>
      </c>
      <c r="R29" s="58">
        <f t="shared" si="35"/>
        <v>468.47300000000001</v>
      </c>
      <c r="S29" s="58">
        <f t="shared" si="35"/>
        <v>271.02265999999997</v>
      </c>
      <c r="T29" s="58">
        <f t="shared" si="35"/>
        <v>558.92499999999995</v>
      </c>
      <c r="U29" s="58">
        <f t="shared" si="35"/>
        <v>0</v>
      </c>
      <c r="V29" s="58">
        <f t="shared" si="35"/>
        <v>604.75099999999998</v>
      </c>
      <c r="W29" s="58">
        <f t="shared" si="35"/>
        <v>0</v>
      </c>
      <c r="X29" s="58">
        <f t="shared" si="35"/>
        <v>707.44600000000003</v>
      </c>
      <c r="Y29" s="58">
        <f t="shared" si="35"/>
        <v>0</v>
      </c>
      <c r="Z29" s="58">
        <f t="shared" si="35"/>
        <v>430.55099999999999</v>
      </c>
      <c r="AA29" s="58">
        <f t="shared" si="35"/>
        <v>0</v>
      </c>
      <c r="AB29" s="58">
        <f t="shared" si="35"/>
        <v>379.54300000000001</v>
      </c>
      <c r="AC29" s="58">
        <f t="shared" si="35"/>
        <v>0</v>
      </c>
      <c r="AD29" s="58">
        <f t="shared" si="35"/>
        <v>387.24599999999998</v>
      </c>
      <c r="AE29" s="58">
        <f t="shared" si="35"/>
        <v>0</v>
      </c>
      <c r="AF29" s="58">
        <f t="shared" si="35"/>
        <v>431.428</v>
      </c>
      <c r="AG29" s="58">
        <f t="shared" si="35"/>
        <v>0</v>
      </c>
      <c r="AH29" s="26"/>
      <c r="AI29" s="49"/>
    </row>
    <row r="30" spans="1:35" s="41" customFormat="1" ht="129" customHeight="1" x14ac:dyDescent="0.25">
      <c r="A30" s="110"/>
      <c r="B30" s="74" t="s">
        <v>42</v>
      </c>
      <c r="C30" s="32" t="s">
        <v>28</v>
      </c>
      <c r="D30" s="33">
        <f>D31</f>
        <v>157663.1</v>
      </c>
      <c r="E30" s="33">
        <f t="shared" ref="E30:G38" si="36">E31</f>
        <v>66791.053079999998</v>
      </c>
      <c r="F30" s="33">
        <f t="shared" si="36"/>
        <v>63625.096470000004</v>
      </c>
      <c r="G30" s="33">
        <f t="shared" si="36"/>
        <v>63625.096470000004</v>
      </c>
      <c r="H30" s="33">
        <f t="shared" si="29"/>
        <v>40.35509670303324</v>
      </c>
      <c r="I30" s="33">
        <f t="shared" si="30"/>
        <v>95.259909128535654</v>
      </c>
      <c r="J30" s="57">
        <f t="shared" ref="J30:AG30" si="37">J31</f>
        <v>9821.5464200000006</v>
      </c>
      <c r="K30" s="57">
        <f t="shared" si="37"/>
        <v>8109.4545399999997</v>
      </c>
      <c r="L30" s="57">
        <f t="shared" si="37"/>
        <v>15969.50475</v>
      </c>
      <c r="M30" s="57">
        <f t="shared" si="37"/>
        <v>15447.667299999999</v>
      </c>
      <c r="N30" s="57">
        <f t="shared" si="37"/>
        <v>11410.0101</v>
      </c>
      <c r="O30" s="57">
        <f t="shared" si="37"/>
        <v>9980.2863699999998</v>
      </c>
      <c r="P30" s="57">
        <f t="shared" si="37"/>
        <v>16958.590189999999</v>
      </c>
      <c r="Q30" s="57">
        <f t="shared" si="37"/>
        <v>16204.4897</v>
      </c>
      <c r="R30" s="57">
        <f t="shared" si="37"/>
        <v>12631.401620000001</v>
      </c>
      <c r="S30" s="57">
        <f t="shared" si="37"/>
        <v>13883.198560000001</v>
      </c>
      <c r="T30" s="57">
        <f t="shared" si="37"/>
        <v>11896.424650000001</v>
      </c>
      <c r="U30" s="57">
        <f t="shared" si="37"/>
        <v>0</v>
      </c>
      <c r="V30" s="57">
        <f t="shared" si="37"/>
        <v>16029.295679999999</v>
      </c>
      <c r="W30" s="57">
        <f t="shared" si="37"/>
        <v>0</v>
      </c>
      <c r="X30" s="57">
        <f t="shared" si="37"/>
        <v>11373.766159999999</v>
      </c>
      <c r="Y30" s="57">
        <f t="shared" si="37"/>
        <v>0</v>
      </c>
      <c r="Z30" s="57">
        <f t="shared" si="37"/>
        <v>11076.28621</v>
      </c>
      <c r="AA30" s="57">
        <f t="shared" si="37"/>
        <v>0</v>
      </c>
      <c r="AB30" s="57">
        <f t="shared" si="37"/>
        <v>13819.54657</v>
      </c>
      <c r="AC30" s="57">
        <f t="shared" si="37"/>
        <v>0</v>
      </c>
      <c r="AD30" s="57">
        <f t="shared" si="37"/>
        <v>9603.3713100000004</v>
      </c>
      <c r="AE30" s="57">
        <f t="shared" si="37"/>
        <v>0</v>
      </c>
      <c r="AF30" s="57">
        <f t="shared" si="37"/>
        <v>17073.356339999998</v>
      </c>
      <c r="AG30" s="57">
        <f t="shared" si="37"/>
        <v>0</v>
      </c>
      <c r="AH30" s="124" t="s">
        <v>56</v>
      </c>
      <c r="AI30" s="40"/>
    </row>
    <row r="31" spans="1:35" s="45" customFormat="1" ht="97.15" customHeight="1" x14ac:dyDescent="0.25">
      <c r="A31" s="111"/>
      <c r="B31" s="76"/>
      <c r="C31" s="59" t="s">
        <v>29</v>
      </c>
      <c r="D31" s="56">
        <f>SUM(J31,L31,N31,P31,R31,T31,V31,X31,Z31,AB31,AD31,AF31)</f>
        <v>157663.1</v>
      </c>
      <c r="E31" s="56">
        <f t="shared" si="34"/>
        <v>66791.053079999998</v>
      </c>
      <c r="F31" s="56">
        <f>G31</f>
        <v>63625.096470000004</v>
      </c>
      <c r="G31" s="56">
        <f>SUM(K31,M31,O31,Q31,S31,U31,W31,Y31,AA31,AC31,AE31,AG31)</f>
        <v>63625.096470000004</v>
      </c>
      <c r="H31" s="56">
        <f t="shared" si="29"/>
        <v>40.35509670303324</v>
      </c>
      <c r="I31" s="56">
        <f t="shared" si="30"/>
        <v>95.259909128535654</v>
      </c>
      <c r="J31" s="58">
        <v>9821.5464200000006</v>
      </c>
      <c r="K31" s="58">
        <v>8109.4545399999997</v>
      </c>
      <c r="L31" s="58">
        <v>15969.50475</v>
      </c>
      <c r="M31" s="58">
        <v>15447.667299999999</v>
      </c>
      <c r="N31" s="58">
        <v>11410.0101</v>
      </c>
      <c r="O31" s="58">
        <v>9980.2863699999998</v>
      </c>
      <c r="P31" s="58">
        <v>16958.590189999999</v>
      </c>
      <c r="Q31" s="58">
        <v>16204.4897</v>
      </c>
      <c r="R31" s="58">
        <v>12631.401620000001</v>
      </c>
      <c r="S31" s="58">
        <f>13843.67956+39.519</f>
        <v>13883.198560000001</v>
      </c>
      <c r="T31" s="58">
        <v>11896.424650000001</v>
      </c>
      <c r="U31" s="58">
        <v>0</v>
      </c>
      <c r="V31" s="58">
        <v>16029.295679999999</v>
      </c>
      <c r="W31" s="58">
        <v>0</v>
      </c>
      <c r="X31" s="58">
        <v>11373.766159999999</v>
      </c>
      <c r="Y31" s="58">
        <v>0</v>
      </c>
      <c r="Z31" s="58">
        <v>11076.28621</v>
      </c>
      <c r="AA31" s="58">
        <v>0</v>
      </c>
      <c r="AB31" s="58">
        <v>13819.54657</v>
      </c>
      <c r="AC31" s="58">
        <v>0</v>
      </c>
      <c r="AD31" s="58">
        <v>9603.3713100000004</v>
      </c>
      <c r="AE31" s="58">
        <v>0</v>
      </c>
      <c r="AF31" s="58">
        <v>17073.356339999998</v>
      </c>
      <c r="AG31" s="58">
        <v>0</v>
      </c>
      <c r="AH31" s="125"/>
      <c r="AI31" s="40"/>
    </row>
    <row r="32" spans="1:35" s="41" customFormat="1" ht="35.25" customHeight="1" x14ac:dyDescent="0.25">
      <c r="A32" s="77"/>
      <c r="B32" s="74" t="s">
        <v>43</v>
      </c>
      <c r="C32" s="32" t="s">
        <v>28</v>
      </c>
      <c r="D32" s="33">
        <f>SUM(D33:D35)</f>
        <v>91756.4</v>
      </c>
      <c r="E32" s="33">
        <f t="shared" ref="E32:G32" si="38">SUM(E33:E35)</f>
        <v>41917.375999999997</v>
      </c>
      <c r="F32" s="33">
        <f t="shared" si="38"/>
        <v>34898.055289999997</v>
      </c>
      <c r="G32" s="33">
        <f t="shared" si="38"/>
        <v>34898.055289999997</v>
      </c>
      <c r="H32" s="33">
        <f t="shared" si="29"/>
        <v>38.033374554799451</v>
      </c>
      <c r="I32" s="33">
        <f t="shared" si="30"/>
        <v>83.254389039046714</v>
      </c>
      <c r="J32" s="57">
        <f>SUM(J33:J35)</f>
        <v>6976.9530000000004</v>
      </c>
      <c r="K32" s="57">
        <f t="shared" ref="K32:AG32" si="39">SUM(K33:K35)</f>
        <v>4841.8927100000001</v>
      </c>
      <c r="L32" s="57">
        <f t="shared" si="39"/>
        <v>9601.6389999999992</v>
      </c>
      <c r="M32" s="57">
        <f t="shared" si="39"/>
        <v>7281.5222199999998</v>
      </c>
      <c r="N32" s="57">
        <f t="shared" si="39"/>
        <v>8170.3550000000005</v>
      </c>
      <c r="O32" s="57">
        <f t="shared" si="39"/>
        <v>7576.0594500000007</v>
      </c>
      <c r="P32" s="57">
        <f t="shared" si="39"/>
        <v>8419.9940000000006</v>
      </c>
      <c r="Q32" s="57">
        <f t="shared" si="39"/>
        <v>7427.5041099999999</v>
      </c>
      <c r="R32" s="57">
        <f t="shared" si="39"/>
        <v>8748.4349999999995</v>
      </c>
      <c r="S32" s="57">
        <f t="shared" si="39"/>
        <v>7771.0767999999998</v>
      </c>
      <c r="T32" s="57">
        <f t="shared" si="39"/>
        <v>8875.7129999999997</v>
      </c>
      <c r="U32" s="57">
        <f t="shared" si="39"/>
        <v>0</v>
      </c>
      <c r="V32" s="57">
        <f t="shared" si="39"/>
        <v>8507.4589999999989</v>
      </c>
      <c r="W32" s="57">
        <f t="shared" si="39"/>
        <v>0</v>
      </c>
      <c r="X32" s="57">
        <f t="shared" si="39"/>
        <v>9200.1849999999995</v>
      </c>
      <c r="Y32" s="57">
        <f t="shared" si="39"/>
        <v>0</v>
      </c>
      <c r="Z32" s="57">
        <f t="shared" si="39"/>
        <v>5697.7610000000004</v>
      </c>
      <c r="AA32" s="57">
        <f t="shared" si="39"/>
        <v>0</v>
      </c>
      <c r="AB32" s="57">
        <f t="shared" si="39"/>
        <v>6149.8329999999996</v>
      </c>
      <c r="AC32" s="57">
        <f t="shared" si="39"/>
        <v>0</v>
      </c>
      <c r="AD32" s="57">
        <f t="shared" si="39"/>
        <v>5531.6660000000002</v>
      </c>
      <c r="AE32" s="57">
        <f t="shared" si="39"/>
        <v>0</v>
      </c>
      <c r="AF32" s="57">
        <f t="shared" si="39"/>
        <v>5876.4070000000002</v>
      </c>
      <c r="AG32" s="57">
        <f t="shared" si="39"/>
        <v>0</v>
      </c>
      <c r="AH32" s="62"/>
      <c r="AI32" s="40"/>
    </row>
    <row r="33" spans="1:35" s="45" customFormat="1" ht="200.25" customHeight="1" x14ac:dyDescent="0.25">
      <c r="A33" s="78"/>
      <c r="B33" s="75"/>
      <c r="C33" s="74" t="s">
        <v>29</v>
      </c>
      <c r="D33" s="112">
        <f>SUM(J33,L33,N33,P33,R33,T33,V33,X33,Z33,AB33,AD33,AF33)</f>
        <v>85836.7</v>
      </c>
      <c r="E33" s="112">
        <f>J33+L33+N33+P33+R33</f>
        <v>39497.565999999999</v>
      </c>
      <c r="F33" s="112">
        <f>G33</f>
        <v>33979.349929999997</v>
      </c>
      <c r="G33" s="112">
        <f>SUM(K33,M33,O33,Q33,S33,U33,W33,Y33,AA33,AC33,AE33,AG33)</f>
        <v>33979.349929999997</v>
      </c>
      <c r="H33" s="112">
        <v>40.35509670303324</v>
      </c>
      <c r="I33" s="112">
        <f t="shared" si="30"/>
        <v>86.028971835884775</v>
      </c>
      <c r="J33" s="65">
        <v>6525.8620000000001</v>
      </c>
      <c r="K33" s="65">
        <v>4782.0554099999999</v>
      </c>
      <c r="L33" s="65">
        <v>9174.8829999999998</v>
      </c>
      <c r="M33" s="65">
        <v>7168.8729999999996</v>
      </c>
      <c r="N33" s="65">
        <v>7600.6360000000004</v>
      </c>
      <c r="O33" s="65">
        <v>7394.2965000000004</v>
      </c>
      <c r="P33" s="65">
        <v>7916.223</v>
      </c>
      <c r="Q33" s="65">
        <v>7134.0708800000002</v>
      </c>
      <c r="R33" s="65">
        <v>8279.9619999999995</v>
      </c>
      <c r="S33" s="65">
        <f>7495.43797+4.61617</f>
        <v>7500.0541400000002</v>
      </c>
      <c r="T33" s="65">
        <v>8316.7880000000005</v>
      </c>
      <c r="U33" s="65">
        <v>0</v>
      </c>
      <c r="V33" s="65">
        <v>7902.7079999999996</v>
      </c>
      <c r="W33" s="65">
        <v>0</v>
      </c>
      <c r="X33" s="65">
        <v>8492.7389999999996</v>
      </c>
      <c r="Y33" s="65">
        <v>0</v>
      </c>
      <c r="Z33" s="65">
        <v>5267.21</v>
      </c>
      <c r="AA33" s="65">
        <v>0</v>
      </c>
      <c r="AB33" s="65">
        <v>5770.29</v>
      </c>
      <c r="AC33" s="65">
        <v>0</v>
      </c>
      <c r="AD33" s="65">
        <v>5144.42</v>
      </c>
      <c r="AE33" s="65">
        <v>0</v>
      </c>
      <c r="AF33" s="65">
        <v>5444.9790000000003</v>
      </c>
      <c r="AG33" s="65">
        <v>0</v>
      </c>
      <c r="AH33" s="126" t="s">
        <v>57</v>
      </c>
      <c r="AI33" s="40"/>
    </row>
    <row r="34" spans="1:35" s="45" customFormat="1" ht="153.75" customHeight="1" x14ac:dyDescent="0.25">
      <c r="A34" s="78"/>
      <c r="B34" s="75"/>
      <c r="C34" s="76"/>
      <c r="D34" s="113"/>
      <c r="E34" s="113"/>
      <c r="F34" s="113"/>
      <c r="G34" s="113"/>
      <c r="H34" s="113"/>
      <c r="I34" s="113"/>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127"/>
      <c r="AI34" s="40"/>
    </row>
    <row r="35" spans="1:35" s="45" customFormat="1" ht="366" customHeight="1" x14ac:dyDescent="0.25">
      <c r="A35" s="79"/>
      <c r="B35" s="76"/>
      <c r="C35" s="59" t="s">
        <v>30</v>
      </c>
      <c r="D35" s="56">
        <f>SUM(J35,L35,N35,P35,R35,T35,V35,X35,Z35,AB35,AD35,AF35)</f>
        <v>5919.7</v>
      </c>
      <c r="E35" s="56">
        <f>J35+L35+N35+P35+R35</f>
        <v>2419.81</v>
      </c>
      <c r="F35" s="56">
        <f>G35</f>
        <v>918.70535999999993</v>
      </c>
      <c r="G35" s="56">
        <f>SUM(K35,M35,O35,Q35,S35,U35,W35,Y35,AA35,AC35,AE35,AG35)</f>
        <v>918.70535999999993</v>
      </c>
      <c r="H35" s="56">
        <f t="shared" si="29"/>
        <v>15.519458080645979</v>
      </c>
      <c r="I35" s="56">
        <f t="shared" ref="I35" si="40">IFERROR(G35/E35*100,0)</f>
        <v>37.966012207570017</v>
      </c>
      <c r="J35" s="58">
        <v>451.09100000000001</v>
      </c>
      <c r="K35" s="58">
        <v>59.837299999999999</v>
      </c>
      <c r="L35" s="58">
        <v>426.75599999999997</v>
      </c>
      <c r="M35" s="58">
        <v>112.64922</v>
      </c>
      <c r="N35" s="58">
        <v>569.71900000000005</v>
      </c>
      <c r="O35" s="58">
        <v>181.76294999999999</v>
      </c>
      <c r="P35" s="58">
        <v>503.77100000000002</v>
      </c>
      <c r="Q35" s="58">
        <v>293.43322999999998</v>
      </c>
      <c r="R35" s="58">
        <v>468.47300000000001</v>
      </c>
      <c r="S35" s="58">
        <v>271.02265999999997</v>
      </c>
      <c r="T35" s="58">
        <v>558.92499999999995</v>
      </c>
      <c r="U35" s="58">
        <v>0</v>
      </c>
      <c r="V35" s="58">
        <v>604.75099999999998</v>
      </c>
      <c r="W35" s="58">
        <v>0</v>
      </c>
      <c r="X35" s="58">
        <v>707.44600000000003</v>
      </c>
      <c r="Y35" s="58">
        <v>0</v>
      </c>
      <c r="Z35" s="58">
        <v>430.55099999999999</v>
      </c>
      <c r="AA35" s="58">
        <v>0</v>
      </c>
      <c r="AB35" s="58">
        <v>379.54300000000001</v>
      </c>
      <c r="AC35" s="58">
        <v>0</v>
      </c>
      <c r="AD35" s="58">
        <v>387.24599999999998</v>
      </c>
      <c r="AE35" s="58">
        <v>0</v>
      </c>
      <c r="AF35" s="58">
        <v>431.428</v>
      </c>
      <c r="AG35" s="58">
        <v>0</v>
      </c>
      <c r="AH35" s="30" t="s">
        <v>58</v>
      </c>
      <c r="AI35" s="40"/>
    </row>
    <row r="36" spans="1:35" s="41" customFormat="1" ht="35.25" customHeight="1" x14ac:dyDescent="0.25">
      <c r="A36" s="110"/>
      <c r="B36" s="74" t="s">
        <v>44</v>
      </c>
      <c r="C36" s="32" t="s">
        <v>28</v>
      </c>
      <c r="D36" s="33">
        <f>D37</f>
        <v>227238.50400000002</v>
      </c>
      <c r="E36" s="33">
        <f t="shared" si="36"/>
        <v>89172.22395</v>
      </c>
      <c r="F36" s="33">
        <f t="shared" si="36"/>
        <v>63422.581359999996</v>
      </c>
      <c r="G36" s="33">
        <f t="shared" si="36"/>
        <v>63422.581359999996</v>
      </c>
      <c r="H36" s="33">
        <f t="shared" si="29"/>
        <v>27.910138574050809</v>
      </c>
      <c r="I36" s="33">
        <f t="shared" si="30"/>
        <v>71.123695866957235</v>
      </c>
      <c r="J36" s="57">
        <f t="shared" ref="J36:AG36" si="41">J37</f>
        <v>10561.147199999999</v>
      </c>
      <c r="K36" s="57">
        <f t="shared" si="41"/>
        <v>4307.4624800000001</v>
      </c>
      <c r="L36" s="57">
        <f t="shared" si="41"/>
        <v>19516.59737</v>
      </c>
      <c r="M36" s="57">
        <f t="shared" si="41"/>
        <v>14918.62653</v>
      </c>
      <c r="N36" s="57">
        <f t="shared" si="41"/>
        <v>19314.02852</v>
      </c>
      <c r="O36" s="57">
        <f t="shared" si="41"/>
        <v>12821.028319999999</v>
      </c>
      <c r="P36" s="57">
        <f t="shared" si="41"/>
        <v>19928.671900000001</v>
      </c>
      <c r="Q36" s="57">
        <f t="shared" si="41"/>
        <v>13880.23818</v>
      </c>
      <c r="R36" s="57">
        <f t="shared" si="41"/>
        <v>19851.77896</v>
      </c>
      <c r="S36" s="57">
        <f t="shared" si="41"/>
        <v>17495.225849999999</v>
      </c>
      <c r="T36" s="57">
        <f t="shared" si="41"/>
        <v>19515.739679999999</v>
      </c>
      <c r="U36" s="57">
        <f t="shared" si="41"/>
        <v>0</v>
      </c>
      <c r="V36" s="57">
        <f t="shared" si="41"/>
        <v>18220.582180000001</v>
      </c>
      <c r="W36" s="57">
        <f t="shared" si="41"/>
        <v>0</v>
      </c>
      <c r="X36" s="57">
        <f t="shared" si="41"/>
        <v>18219.182369999999</v>
      </c>
      <c r="Y36" s="57">
        <f t="shared" si="41"/>
        <v>0</v>
      </c>
      <c r="Z36" s="57">
        <f t="shared" si="41"/>
        <v>18224.427629999998</v>
      </c>
      <c r="AA36" s="57">
        <f t="shared" si="41"/>
        <v>0</v>
      </c>
      <c r="AB36" s="57">
        <f t="shared" si="41"/>
        <v>18341.794819999999</v>
      </c>
      <c r="AC36" s="57">
        <f t="shared" si="41"/>
        <v>0</v>
      </c>
      <c r="AD36" s="57">
        <f t="shared" si="41"/>
        <v>19178.660049999999</v>
      </c>
      <c r="AE36" s="57">
        <f t="shared" si="41"/>
        <v>0</v>
      </c>
      <c r="AF36" s="57">
        <f t="shared" si="41"/>
        <v>26365.893319999999</v>
      </c>
      <c r="AG36" s="57">
        <f t="shared" si="41"/>
        <v>0</v>
      </c>
      <c r="AH36" s="124" t="s">
        <v>52</v>
      </c>
      <c r="AI36" s="40"/>
    </row>
    <row r="37" spans="1:35" s="45" customFormat="1" ht="42" customHeight="1" x14ac:dyDescent="0.25">
      <c r="A37" s="111"/>
      <c r="B37" s="76"/>
      <c r="C37" s="59" t="s">
        <v>29</v>
      </c>
      <c r="D37" s="56">
        <f>SUM(J37,L37,N37,P37,R37,T37,V37,X37,Z37,AB37,AD37,AF37)</f>
        <v>227238.50400000002</v>
      </c>
      <c r="E37" s="56">
        <f>J37+L37+N37+P37+R37</f>
        <v>89172.22395</v>
      </c>
      <c r="F37" s="56">
        <f>G37</f>
        <v>63422.581359999996</v>
      </c>
      <c r="G37" s="56">
        <f>SUM(K37,M37,O37,Q37,S37,U37,W37,Y37,AA37,AC37,AE37,AG37)</f>
        <v>63422.581359999996</v>
      </c>
      <c r="H37" s="56">
        <f t="shared" ref="H37" si="42">IFERROR(G37/D37*100,0)</f>
        <v>27.910138574050809</v>
      </c>
      <c r="I37" s="56">
        <f t="shared" si="30"/>
        <v>71.123695866957235</v>
      </c>
      <c r="J37" s="58">
        <v>10561.147199999999</v>
      </c>
      <c r="K37" s="58">
        <v>4307.4624800000001</v>
      </c>
      <c r="L37" s="58">
        <v>19516.59737</v>
      </c>
      <c r="M37" s="58">
        <v>14918.62653</v>
      </c>
      <c r="N37" s="58">
        <v>19314.02852</v>
      </c>
      <c r="O37" s="58">
        <v>12821.028319999999</v>
      </c>
      <c r="P37" s="58">
        <v>19928.671900000001</v>
      </c>
      <c r="Q37" s="58">
        <v>13880.23818</v>
      </c>
      <c r="R37" s="58">
        <v>19851.77896</v>
      </c>
      <c r="S37" s="58">
        <f>17245.5193+249.70655</f>
        <v>17495.225849999999</v>
      </c>
      <c r="T37" s="58">
        <v>19515.739679999999</v>
      </c>
      <c r="U37" s="58">
        <v>0</v>
      </c>
      <c r="V37" s="58">
        <v>18220.582180000001</v>
      </c>
      <c r="W37" s="58">
        <v>0</v>
      </c>
      <c r="X37" s="58">
        <v>18219.182369999999</v>
      </c>
      <c r="Y37" s="58">
        <v>0</v>
      </c>
      <c r="Z37" s="58">
        <v>18224.427629999998</v>
      </c>
      <c r="AA37" s="58">
        <v>0</v>
      </c>
      <c r="AB37" s="58">
        <v>18341.794819999999</v>
      </c>
      <c r="AC37" s="58">
        <v>0</v>
      </c>
      <c r="AD37" s="58">
        <v>19178.660049999999</v>
      </c>
      <c r="AE37" s="58">
        <v>0</v>
      </c>
      <c r="AF37" s="58">
        <v>26365.893319999999</v>
      </c>
      <c r="AG37" s="58">
        <v>0</v>
      </c>
      <c r="AH37" s="125"/>
      <c r="AI37" s="40"/>
    </row>
    <row r="38" spans="1:35" s="41" customFormat="1" ht="35.25" customHeight="1" x14ac:dyDescent="0.25">
      <c r="A38" s="110"/>
      <c r="B38" s="74" t="s">
        <v>45</v>
      </c>
      <c r="C38" s="32" t="s">
        <v>28</v>
      </c>
      <c r="D38" s="33">
        <f>D39</f>
        <v>18745.5</v>
      </c>
      <c r="E38" s="33">
        <f t="shared" si="36"/>
        <v>6297.39</v>
      </c>
      <c r="F38" s="33">
        <f t="shared" si="36"/>
        <v>0</v>
      </c>
      <c r="G38" s="33">
        <f t="shared" si="36"/>
        <v>0</v>
      </c>
      <c r="H38" s="33">
        <f t="shared" si="29"/>
        <v>0</v>
      </c>
      <c r="I38" s="33">
        <f t="shared" si="30"/>
        <v>0</v>
      </c>
      <c r="J38" s="57">
        <f t="shared" ref="J38:AG38" si="43">J39</f>
        <v>0</v>
      </c>
      <c r="K38" s="57">
        <f t="shared" si="43"/>
        <v>0</v>
      </c>
      <c r="L38" s="57">
        <f t="shared" si="43"/>
        <v>0</v>
      </c>
      <c r="M38" s="57">
        <f t="shared" si="43"/>
        <v>0</v>
      </c>
      <c r="N38" s="57">
        <f t="shared" si="43"/>
        <v>2247.1210000000001</v>
      </c>
      <c r="O38" s="57">
        <f t="shared" si="43"/>
        <v>0</v>
      </c>
      <c r="P38" s="57">
        <f t="shared" si="43"/>
        <v>2034.9349999999999</v>
      </c>
      <c r="Q38" s="57">
        <f t="shared" si="43"/>
        <v>0</v>
      </c>
      <c r="R38" s="57">
        <f t="shared" si="43"/>
        <v>2015.3340000000001</v>
      </c>
      <c r="S38" s="57">
        <f t="shared" si="43"/>
        <v>0</v>
      </c>
      <c r="T38" s="57">
        <f t="shared" si="43"/>
        <v>1929.4649999999999</v>
      </c>
      <c r="U38" s="57">
        <f t="shared" si="43"/>
        <v>0</v>
      </c>
      <c r="V38" s="57">
        <f t="shared" si="43"/>
        <v>1975.1890000000001</v>
      </c>
      <c r="W38" s="57">
        <f t="shared" si="43"/>
        <v>0</v>
      </c>
      <c r="X38" s="57">
        <f t="shared" si="43"/>
        <v>1878.4649999999999</v>
      </c>
      <c r="Y38" s="57">
        <f t="shared" si="43"/>
        <v>0</v>
      </c>
      <c r="Z38" s="57">
        <f t="shared" si="43"/>
        <v>1818.4649999999999</v>
      </c>
      <c r="AA38" s="57">
        <f t="shared" si="43"/>
        <v>0</v>
      </c>
      <c r="AB38" s="57">
        <f t="shared" si="43"/>
        <v>1889.4649999999999</v>
      </c>
      <c r="AC38" s="57">
        <f t="shared" si="43"/>
        <v>0</v>
      </c>
      <c r="AD38" s="57">
        <f t="shared" si="43"/>
        <v>1779.2650000000001</v>
      </c>
      <c r="AE38" s="57">
        <f t="shared" si="43"/>
        <v>0</v>
      </c>
      <c r="AF38" s="57">
        <f t="shared" si="43"/>
        <v>1177.796</v>
      </c>
      <c r="AG38" s="57">
        <f t="shared" si="43"/>
        <v>0</v>
      </c>
      <c r="AH38" s="67" t="s">
        <v>53</v>
      </c>
      <c r="AI38" s="40"/>
    </row>
    <row r="39" spans="1:35" s="45" customFormat="1" ht="42" customHeight="1" x14ac:dyDescent="0.25">
      <c r="A39" s="111"/>
      <c r="B39" s="76"/>
      <c r="C39" s="59" t="s">
        <v>29</v>
      </c>
      <c r="D39" s="56">
        <f>SUM(J39,L39,N39,P39,R39,T39,V39,X39,Z39,AB39,AD39,AF39)</f>
        <v>18745.5</v>
      </c>
      <c r="E39" s="56">
        <f>J39+L39+N39+P39+R39</f>
        <v>6297.39</v>
      </c>
      <c r="F39" s="56">
        <f>G39</f>
        <v>0</v>
      </c>
      <c r="G39" s="56">
        <f>SUM(K39,M39,O39,Q39,S39,U39,W39,Y39,AA39,AC39,AE39,AG39)</f>
        <v>0</v>
      </c>
      <c r="H39" s="56">
        <f t="shared" si="29"/>
        <v>0</v>
      </c>
      <c r="I39" s="56">
        <f t="shared" si="30"/>
        <v>0</v>
      </c>
      <c r="J39" s="58">
        <v>0</v>
      </c>
      <c r="K39" s="58">
        <v>0</v>
      </c>
      <c r="L39" s="58">
        <v>0</v>
      </c>
      <c r="M39" s="58">
        <v>0</v>
      </c>
      <c r="N39" s="58">
        <v>2247.1210000000001</v>
      </c>
      <c r="O39" s="58">
        <v>0</v>
      </c>
      <c r="P39" s="58">
        <v>2034.9349999999999</v>
      </c>
      <c r="Q39" s="58">
        <v>0</v>
      </c>
      <c r="R39" s="58">
        <v>2015.3340000000001</v>
      </c>
      <c r="S39" s="58">
        <v>0</v>
      </c>
      <c r="T39" s="58">
        <v>1929.4649999999999</v>
      </c>
      <c r="U39" s="58">
        <v>0</v>
      </c>
      <c r="V39" s="58">
        <v>1975.1890000000001</v>
      </c>
      <c r="W39" s="58">
        <v>0</v>
      </c>
      <c r="X39" s="58">
        <v>1878.4649999999999</v>
      </c>
      <c r="Y39" s="58">
        <v>0</v>
      </c>
      <c r="Z39" s="58">
        <v>1818.4649999999999</v>
      </c>
      <c r="AA39" s="58">
        <v>0</v>
      </c>
      <c r="AB39" s="58">
        <v>1889.4649999999999</v>
      </c>
      <c r="AC39" s="58">
        <v>0</v>
      </c>
      <c r="AD39" s="58">
        <v>1779.2650000000001</v>
      </c>
      <c r="AE39" s="58">
        <v>0</v>
      </c>
      <c r="AF39" s="58">
        <v>1177.796</v>
      </c>
      <c r="AG39" s="58">
        <v>0</v>
      </c>
      <c r="AH39" s="68"/>
      <c r="AI39" s="40"/>
    </row>
    <row r="40" spans="1:35" x14ac:dyDescent="0.25">
      <c r="B40" s="60"/>
      <c r="C40" s="61"/>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row>
    <row r="41" spans="1:35" x14ac:dyDescent="0.25">
      <c r="B41" s="60"/>
      <c r="C41" s="61"/>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row>
    <row r="42" spans="1:35" x14ac:dyDescent="0.25">
      <c r="B42" s="60"/>
      <c r="C42" s="61"/>
      <c r="D42" s="63"/>
      <c r="E42" s="63"/>
      <c r="F42" s="63"/>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row>
    <row r="43" spans="1:35" x14ac:dyDescent="0.25">
      <c r="B43" s="60"/>
      <c r="C43" s="61"/>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row>
    <row r="44" spans="1:35" x14ac:dyDescent="0.25">
      <c r="B44" s="60"/>
      <c r="C44" s="61"/>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row>
    <row r="45" spans="1:35" x14ac:dyDescent="0.25">
      <c r="B45" s="60"/>
      <c r="C45" s="61"/>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row>
    <row r="46" spans="1:35" x14ac:dyDescent="0.25">
      <c r="B46" s="60"/>
      <c r="C46" s="61"/>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row>
    <row r="47" spans="1:35" x14ac:dyDescent="0.25">
      <c r="B47" s="60"/>
      <c r="C47" s="61"/>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row>
    <row r="48" spans="1:35" x14ac:dyDescent="0.25">
      <c r="B48" s="60"/>
      <c r="C48" s="61"/>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row>
    <row r="49" spans="2:33" x14ac:dyDescent="0.25">
      <c r="B49" s="60"/>
      <c r="C49" s="61"/>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2:33" x14ac:dyDescent="0.25">
      <c r="B50" s="60"/>
      <c r="C50" s="61"/>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row>
    <row r="51" spans="2:33" x14ac:dyDescent="0.25">
      <c r="B51" s="60"/>
      <c r="C51" s="61"/>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row>
    <row r="52" spans="2:33" x14ac:dyDescent="0.25">
      <c r="B52" s="60"/>
      <c r="C52" s="61"/>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2:33" x14ac:dyDescent="0.25">
      <c r="B53" s="60"/>
      <c r="C53" s="61"/>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row>
    <row r="54" spans="2:33" x14ac:dyDescent="0.25">
      <c r="B54" s="60"/>
      <c r="C54" s="61"/>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row>
    <row r="55" spans="2:33" x14ac:dyDescent="0.25">
      <c r="B55" s="60"/>
      <c r="C55" s="61"/>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row>
    <row r="56" spans="2:33" x14ac:dyDescent="0.25">
      <c r="B56" s="60"/>
      <c r="C56" s="61"/>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row>
    <row r="57" spans="2:33" x14ac:dyDescent="0.25">
      <c r="B57" s="60"/>
      <c r="C57" s="61"/>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row>
    <row r="58" spans="2:33" x14ac:dyDescent="0.25">
      <c r="B58" s="60"/>
      <c r="C58" s="61"/>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row>
    <row r="59" spans="2:33" x14ac:dyDescent="0.25">
      <c r="B59" s="60"/>
      <c r="C59" s="61"/>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row>
    <row r="60" spans="2:33" x14ac:dyDescent="0.25">
      <c r="B60" s="60"/>
      <c r="C60" s="61"/>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row>
    <row r="61" spans="2:33" x14ac:dyDescent="0.25">
      <c r="B61" s="60"/>
      <c r="C61" s="61"/>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row>
    <row r="62" spans="2:33" x14ac:dyDescent="0.25">
      <c r="B62" s="60"/>
      <c r="C62" s="61"/>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row>
    <row r="63" spans="2:33" x14ac:dyDescent="0.25">
      <c r="B63" s="60"/>
      <c r="C63" s="61"/>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row>
    <row r="64" spans="2:33" x14ac:dyDescent="0.25">
      <c r="B64" s="60"/>
      <c r="C64" s="61"/>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row>
    <row r="65" spans="2:33" x14ac:dyDescent="0.25">
      <c r="B65" s="60"/>
      <c r="C65" s="61"/>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row>
    <row r="66" spans="2:33" x14ac:dyDescent="0.25">
      <c r="B66" s="60"/>
      <c r="C66" s="61"/>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row>
    <row r="67" spans="2:33" x14ac:dyDescent="0.25">
      <c r="B67" s="60"/>
      <c r="C67" s="61"/>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row>
    <row r="68" spans="2:33" x14ac:dyDescent="0.25">
      <c r="B68" s="60"/>
      <c r="C68" s="61"/>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row>
    <row r="69" spans="2:33" x14ac:dyDescent="0.25">
      <c r="B69" s="60"/>
      <c r="C69" s="61"/>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row>
    <row r="70" spans="2:33" x14ac:dyDescent="0.25">
      <c r="B70" s="60"/>
      <c r="C70" s="61"/>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row>
    <row r="71" spans="2:33" x14ac:dyDescent="0.25">
      <c r="B71" s="60"/>
      <c r="C71" s="61"/>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row>
    <row r="72" spans="2:33" x14ac:dyDescent="0.25">
      <c r="B72" s="60"/>
      <c r="C72" s="61"/>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row>
    <row r="73" spans="2:33" x14ac:dyDescent="0.25">
      <c r="B73" s="60"/>
      <c r="C73" s="61"/>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row>
    <row r="74" spans="2:33" x14ac:dyDescent="0.25">
      <c r="B74" s="60"/>
      <c r="C74" s="61"/>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row>
    <row r="75" spans="2:33" x14ac:dyDescent="0.25">
      <c r="B75" s="60"/>
      <c r="C75" s="61"/>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row>
    <row r="76" spans="2:33" x14ac:dyDescent="0.25">
      <c r="B76" s="60"/>
      <c r="C76" s="61"/>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row>
    <row r="77" spans="2:33" x14ac:dyDescent="0.25">
      <c r="B77" s="60"/>
      <c r="C77" s="61"/>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row>
    <row r="78" spans="2:33" x14ac:dyDescent="0.25">
      <c r="B78" s="60"/>
      <c r="C78" s="61"/>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row>
    <row r="79" spans="2:33" x14ac:dyDescent="0.25">
      <c r="B79" s="60"/>
      <c r="C79" s="61"/>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row>
    <row r="80" spans="2:33" x14ac:dyDescent="0.25">
      <c r="B80" s="60"/>
      <c r="C80" s="61"/>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row>
  </sheetData>
  <mergeCells count="87">
    <mergeCell ref="I33:I34"/>
    <mergeCell ref="H33:H34"/>
    <mergeCell ref="G33:G34"/>
    <mergeCell ref="N33:N34"/>
    <mergeCell ref="M33:M34"/>
    <mergeCell ref="L33:L34"/>
    <mergeCell ref="K33:K34"/>
    <mergeCell ref="J33:J34"/>
    <mergeCell ref="AH36:AH37"/>
    <mergeCell ref="A36:A37"/>
    <mergeCell ref="B36:B37"/>
    <mergeCell ref="B21:AG21"/>
    <mergeCell ref="A22:A23"/>
    <mergeCell ref="B22:B23"/>
    <mergeCell ref="A24:A25"/>
    <mergeCell ref="B24:B25"/>
    <mergeCell ref="AH33:AH34"/>
    <mergeCell ref="Z33:Z34"/>
    <mergeCell ref="Y33:Y34"/>
    <mergeCell ref="T33:T34"/>
    <mergeCell ref="S33:S34"/>
    <mergeCell ref="R33:R34"/>
    <mergeCell ref="Q33:Q34"/>
    <mergeCell ref="P33:P34"/>
    <mergeCell ref="A38:A39"/>
    <mergeCell ref="B38:B39"/>
    <mergeCell ref="B26:AG26"/>
    <mergeCell ref="A30:A31"/>
    <mergeCell ref="B30:B31"/>
    <mergeCell ref="C33:C34"/>
    <mergeCell ref="D33:D34"/>
    <mergeCell ref="E33:E34"/>
    <mergeCell ref="F33:F34"/>
    <mergeCell ref="AB33:AB34"/>
    <mergeCell ref="AC33:AC34"/>
    <mergeCell ref="AD33:AD34"/>
    <mergeCell ref="AE33:AE34"/>
    <mergeCell ref="AF33:AF34"/>
    <mergeCell ref="AG33:AG34"/>
    <mergeCell ref="AA33:AA34"/>
    <mergeCell ref="AH4:AH6"/>
    <mergeCell ref="A8:A10"/>
    <mergeCell ref="B8:B10"/>
    <mergeCell ref="B11:AG11"/>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 ref="AH38:AH39"/>
    <mergeCell ref="A18:A20"/>
    <mergeCell ref="AH18:AH20"/>
    <mergeCell ref="AH15:AH17"/>
    <mergeCell ref="AH12:AH14"/>
    <mergeCell ref="B32:B35"/>
    <mergeCell ref="A32:A35"/>
    <mergeCell ref="B27:B29"/>
    <mergeCell ref="A27:A29"/>
    <mergeCell ref="B12:B14"/>
    <mergeCell ref="AH22:AH25"/>
    <mergeCell ref="B18:B20"/>
    <mergeCell ref="B15:B17"/>
    <mergeCell ref="A12:A14"/>
    <mergeCell ref="A15:A17"/>
    <mergeCell ref="AH30:AH31"/>
    <mergeCell ref="O33:O34"/>
    <mergeCell ref="X33:X34"/>
    <mergeCell ref="W33:W34"/>
    <mergeCell ref="V33:V34"/>
    <mergeCell ref="U33:U34"/>
  </mergeCells>
  <pageMargins left="0.70866141732283472" right="0.70866141732283472" top="0.74803149606299213" bottom="0.74803149606299213" header="0.31496062992125984" footer="0.31496062992125984"/>
  <pageSetup paperSize="9" scale="1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workbookViewId="0">
      <selection activeCell="G17" sqref="G17"/>
    </sheetView>
  </sheetViews>
  <sheetFormatPr defaultRowHeight="15" x14ac:dyDescent="0.25"/>
  <sheetData>
    <row r="1" spans="1:34" ht="20.25" x14ac:dyDescent="0.25">
      <c r="A1" s="1"/>
      <c r="B1" s="1"/>
      <c r="C1" s="2"/>
      <c r="D1" s="3"/>
      <c r="E1" s="3"/>
      <c r="F1" s="3"/>
      <c r="G1" s="3"/>
      <c r="H1" s="3"/>
      <c r="I1" s="3"/>
      <c r="J1" s="4"/>
      <c r="K1" s="4"/>
      <c r="L1" s="4"/>
      <c r="M1" s="4"/>
      <c r="N1" s="4"/>
      <c r="O1" s="4"/>
      <c r="P1" s="4"/>
      <c r="Q1" s="4"/>
      <c r="R1" s="4"/>
      <c r="S1" s="4"/>
      <c r="T1" s="4"/>
      <c r="U1" s="4"/>
      <c r="V1" s="5"/>
      <c r="W1" s="5"/>
      <c r="X1" s="5"/>
      <c r="Y1" s="5"/>
      <c r="Z1" s="5"/>
      <c r="AA1" s="5"/>
      <c r="AB1" s="5"/>
      <c r="AC1" s="5"/>
      <c r="AD1" s="6"/>
      <c r="AE1" s="6"/>
      <c r="AF1" s="6"/>
      <c r="AG1" s="4"/>
      <c r="AH1" s="7"/>
    </row>
    <row r="2" spans="1:34" ht="15.75" x14ac:dyDescent="0.25">
      <c r="A2" s="8"/>
      <c r="B2" s="8"/>
      <c r="C2" s="98"/>
      <c r="D2" s="98"/>
      <c r="E2" s="98"/>
      <c r="F2" s="98"/>
      <c r="G2" s="98"/>
      <c r="H2" s="98"/>
      <c r="I2" s="98"/>
      <c r="J2" s="98"/>
      <c r="K2" s="98"/>
      <c r="L2" s="98"/>
      <c r="M2" s="98"/>
      <c r="N2" s="98"/>
      <c r="O2" s="98"/>
      <c r="P2" s="98"/>
      <c r="Q2" s="98"/>
      <c r="R2" s="98"/>
      <c r="S2" s="98"/>
      <c r="T2" s="9"/>
      <c r="U2" s="9"/>
      <c r="V2" s="9"/>
      <c r="W2" s="9"/>
      <c r="X2" s="9"/>
      <c r="Y2" s="9"/>
      <c r="Z2" s="9"/>
      <c r="AA2" s="9"/>
      <c r="AB2" s="9"/>
      <c r="AC2" s="9"/>
      <c r="AD2" s="9"/>
      <c r="AE2" s="9"/>
      <c r="AF2" s="9"/>
      <c r="AG2" s="9"/>
      <c r="AH2" s="9"/>
    </row>
    <row r="3" spans="1:34" ht="15.75" x14ac:dyDescent="0.25">
      <c r="A3" s="8"/>
      <c r="B3" s="11"/>
      <c r="C3" s="99"/>
      <c r="D3" s="99"/>
      <c r="E3" s="99"/>
      <c r="F3" s="99"/>
      <c r="G3" s="99"/>
      <c r="H3" s="99"/>
      <c r="I3" s="99"/>
      <c r="J3" s="99"/>
      <c r="K3" s="99"/>
      <c r="L3" s="99"/>
      <c r="M3" s="99"/>
      <c r="N3" s="99"/>
      <c r="O3" s="99"/>
      <c r="P3" s="99"/>
      <c r="Q3" s="99"/>
      <c r="R3" s="99"/>
      <c r="S3" s="99"/>
      <c r="T3" s="12"/>
      <c r="U3" s="12"/>
      <c r="V3" s="12"/>
      <c r="W3" s="12"/>
      <c r="X3" s="12"/>
      <c r="Y3" s="12"/>
      <c r="Z3" s="12"/>
      <c r="AA3" s="12"/>
      <c r="AB3" s="12"/>
      <c r="AC3" s="12"/>
      <c r="AD3" s="13"/>
      <c r="AE3" s="13"/>
      <c r="AF3" s="13"/>
      <c r="AG3" s="13"/>
      <c r="AH3" s="14"/>
    </row>
    <row r="4" spans="1:34" x14ac:dyDescent="0.25">
      <c r="A4" s="90"/>
      <c r="B4" s="93"/>
      <c r="C4" s="93"/>
      <c r="D4" s="96"/>
      <c r="E4" s="96"/>
      <c r="F4" s="96"/>
      <c r="G4" s="96"/>
      <c r="H4" s="100"/>
      <c r="I4" s="101"/>
      <c r="J4" s="100"/>
      <c r="K4" s="101"/>
      <c r="L4" s="100"/>
      <c r="M4" s="101"/>
      <c r="N4" s="100"/>
      <c r="O4" s="101"/>
      <c r="P4" s="100"/>
      <c r="Q4" s="101"/>
      <c r="R4" s="100"/>
      <c r="S4" s="101"/>
      <c r="T4" s="100"/>
      <c r="U4" s="101"/>
      <c r="V4" s="100"/>
      <c r="W4" s="101"/>
      <c r="X4" s="100"/>
      <c r="Y4" s="101"/>
      <c r="Z4" s="100"/>
      <c r="AA4" s="101"/>
      <c r="AB4" s="100"/>
      <c r="AC4" s="101"/>
      <c r="AD4" s="100"/>
      <c r="AE4" s="101"/>
      <c r="AF4" s="100"/>
      <c r="AG4" s="101"/>
      <c r="AH4" s="104"/>
    </row>
    <row r="5" spans="1:34" x14ac:dyDescent="0.25">
      <c r="A5" s="91"/>
      <c r="B5" s="94"/>
      <c r="C5" s="94"/>
      <c r="D5" s="97"/>
      <c r="E5" s="97"/>
      <c r="F5" s="97"/>
      <c r="G5" s="97"/>
      <c r="H5" s="102"/>
      <c r="I5" s="103"/>
      <c r="J5" s="102"/>
      <c r="K5" s="103"/>
      <c r="L5" s="102"/>
      <c r="M5" s="103"/>
      <c r="N5" s="102"/>
      <c r="O5" s="103"/>
      <c r="P5" s="102"/>
      <c r="Q5" s="103"/>
      <c r="R5" s="102"/>
      <c r="S5" s="103"/>
      <c r="T5" s="102"/>
      <c r="U5" s="103"/>
      <c r="V5" s="102"/>
      <c r="W5" s="103"/>
      <c r="X5" s="102"/>
      <c r="Y5" s="103"/>
      <c r="Z5" s="102"/>
      <c r="AA5" s="103"/>
      <c r="AB5" s="102"/>
      <c r="AC5" s="103"/>
      <c r="AD5" s="102"/>
      <c r="AE5" s="103"/>
      <c r="AF5" s="102"/>
      <c r="AG5" s="103"/>
      <c r="AH5" s="105"/>
    </row>
    <row r="6" spans="1:34" ht="15.75" x14ac:dyDescent="0.25">
      <c r="A6" s="92"/>
      <c r="B6" s="95"/>
      <c r="C6" s="95"/>
      <c r="D6" s="15"/>
      <c r="E6" s="16"/>
      <c r="F6" s="16"/>
      <c r="G6" s="16"/>
      <c r="H6" s="17"/>
      <c r="I6" s="17"/>
      <c r="J6" s="17"/>
      <c r="K6" s="17"/>
      <c r="L6" s="17"/>
      <c r="M6" s="17"/>
      <c r="N6" s="17"/>
      <c r="O6" s="17"/>
      <c r="P6" s="17"/>
      <c r="Q6" s="17"/>
      <c r="R6" s="17"/>
      <c r="S6" s="17"/>
      <c r="T6" s="17"/>
      <c r="U6" s="17"/>
      <c r="V6" s="17"/>
      <c r="W6" s="17"/>
      <c r="X6" s="17"/>
      <c r="Y6" s="17"/>
      <c r="Z6" s="17"/>
      <c r="AA6" s="17"/>
      <c r="AB6" s="17"/>
      <c r="AC6" s="17"/>
      <c r="AD6" s="17"/>
      <c r="AE6" s="17"/>
      <c r="AF6" s="17"/>
      <c r="AG6" s="17"/>
      <c r="AH6" s="106"/>
    </row>
    <row r="7" spans="1:34" ht="15.75" x14ac:dyDescent="0.2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ht="15.75" x14ac:dyDescent="0.25">
      <c r="A8" s="83"/>
      <c r="B8" s="104"/>
      <c r="C8" s="19"/>
      <c r="D8" s="20"/>
      <c r="E8" s="20"/>
      <c r="F8" s="20"/>
      <c r="G8" s="20"/>
      <c r="H8" s="20"/>
      <c r="I8" s="20"/>
      <c r="J8" s="21"/>
      <c r="K8" s="21"/>
      <c r="L8" s="21"/>
      <c r="M8" s="21"/>
      <c r="N8" s="21"/>
      <c r="O8" s="21"/>
      <c r="P8" s="21"/>
      <c r="Q8" s="21"/>
      <c r="R8" s="21"/>
      <c r="S8" s="21"/>
      <c r="T8" s="21"/>
      <c r="U8" s="21"/>
      <c r="V8" s="21"/>
      <c r="W8" s="21"/>
      <c r="X8" s="21"/>
      <c r="Y8" s="21"/>
      <c r="Z8" s="21"/>
      <c r="AA8" s="21"/>
      <c r="AB8" s="21"/>
      <c r="AC8" s="21"/>
      <c r="AD8" s="21"/>
      <c r="AE8" s="21"/>
      <c r="AF8" s="21"/>
      <c r="AG8" s="21"/>
      <c r="AH8" s="22"/>
    </row>
    <row r="9" spans="1:34" ht="15.75" x14ac:dyDescent="0.25">
      <c r="A9" s="84"/>
      <c r="B9" s="105"/>
      <c r="C9" s="24"/>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6"/>
    </row>
    <row r="10" spans="1:34" ht="15.75" x14ac:dyDescent="0.25">
      <c r="A10" s="85"/>
      <c r="B10" s="106"/>
      <c r="C10" s="28"/>
      <c r="D10" s="25"/>
      <c r="E10" s="25"/>
      <c r="F10" s="25"/>
      <c r="G10" s="56"/>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6"/>
    </row>
    <row r="11" spans="1:34" ht="15.75" x14ac:dyDescent="0.25">
      <c r="A11" s="29"/>
      <c r="B11" s="107"/>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9"/>
      <c r="AH11" s="30"/>
    </row>
    <row r="12" spans="1:34" ht="15.75" x14ac:dyDescent="0.25">
      <c r="A12" s="83"/>
      <c r="B12" s="104"/>
      <c r="C12" s="32"/>
      <c r="D12" s="33"/>
      <c r="E12" s="20"/>
      <c r="F12" s="20"/>
      <c r="G12" s="20"/>
      <c r="H12" s="20"/>
      <c r="I12" s="20"/>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118"/>
    </row>
    <row r="13" spans="1:34" ht="15.75" x14ac:dyDescent="0.25">
      <c r="A13" s="84"/>
      <c r="B13" s="105"/>
      <c r="C13" s="24"/>
      <c r="D13" s="25"/>
      <c r="E13" s="25"/>
      <c r="F13" s="25"/>
      <c r="G13" s="25"/>
      <c r="H13" s="25"/>
      <c r="I13" s="2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119"/>
    </row>
    <row r="14" spans="1:34" ht="15.75" x14ac:dyDescent="0.25">
      <c r="A14" s="55"/>
      <c r="B14" s="106"/>
      <c r="C14" s="28"/>
      <c r="D14" s="43"/>
      <c r="E14" s="43"/>
      <c r="F14" s="43"/>
      <c r="G14" s="43"/>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119"/>
    </row>
    <row r="15" spans="1:34" ht="15.75" x14ac:dyDescent="0.25">
      <c r="A15" s="110"/>
      <c r="B15" s="121"/>
      <c r="C15" s="36"/>
      <c r="D15" s="37"/>
      <c r="E15" s="37"/>
      <c r="F15" s="37"/>
      <c r="G15" s="37"/>
      <c r="H15" s="20"/>
      <c r="I15" s="20"/>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119"/>
    </row>
    <row r="16" spans="1:34" ht="15.75" x14ac:dyDescent="0.25">
      <c r="A16" s="111"/>
      <c r="B16" s="122"/>
      <c r="C16" s="42"/>
      <c r="D16" s="43"/>
      <c r="E16" s="43"/>
      <c r="F16" s="43"/>
      <c r="G16" s="43"/>
      <c r="H16" s="25"/>
      <c r="I16" s="25"/>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19"/>
    </row>
    <row r="17" spans="1:34" ht="15.75" x14ac:dyDescent="0.25">
      <c r="A17" s="54"/>
      <c r="B17" s="123"/>
      <c r="C17" s="28"/>
      <c r="D17" s="43"/>
      <c r="E17" s="43"/>
      <c r="F17" s="43"/>
      <c r="G17" s="43"/>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120"/>
    </row>
    <row r="18" spans="1:34" ht="15.75" x14ac:dyDescent="0.25">
      <c r="A18" s="29"/>
      <c r="B18" s="107"/>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9"/>
      <c r="AH18" s="46"/>
    </row>
    <row r="19" spans="1:34" ht="15.75" x14ac:dyDescent="0.25">
      <c r="A19" s="83"/>
      <c r="B19" s="104"/>
      <c r="C19" s="19"/>
      <c r="D19" s="33"/>
      <c r="E19" s="20"/>
      <c r="F19" s="20"/>
      <c r="G19" s="20"/>
      <c r="H19" s="20"/>
      <c r="I19" s="20"/>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67"/>
    </row>
    <row r="20" spans="1:34" ht="15.75" x14ac:dyDescent="0.25">
      <c r="A20" s="85"/>
      <c r="B20" s="106"/>
      <c r="C20" s="24"/>
      <c r="D20" s="25"/>
      <c r="E20" s="25"/>
      <c r="F20" s="25"/>
      <c r="G20" s="25"/>
      <c r="H20" s="25"/>
      <c r="I20" s="2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86"/>
    </row>
    <row r="21" spans="1:34" ht="15.75" x14ac:dyDescent="0.25">
      <c r="A21" s="110"/>
      <c r="B21" s="116"/>
      <c r="C21" s="36"/>
      <c r="D21" s="37"/>
      <c r="E21" s="37"/>
      <c r="F21" s="37"/>
      <c r="G21" s="37"/>
      <c r="H21" s="37"/>
      <c r="I21" s="37"/>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86"/>
    </row>
    <row r="22" spans="1:34" ht="15.75" x14ac:dyDescent="0.25">
      <c r="A22" s="111"/>
      <c r="B22" s="117"/>
      <c r="C22" s="42"/>
      <c r="D22" s="43"/>
      <c r="E22" s="43"/>
      <c r="F22" s="43"/>
      <c r="G22" s="43"/>
      <c r="H22" s="43"/>
      <c r="I22" s="43"/>
      <c r="J22" s="44"/>
      <c r="K22" s="44"/>
      <c r="L22" s="44"/>
      <c r="M22" s="44"/>
      <c r="N22" s="44"/>
      <c r="O22" s="44"/>
      <c r="P22" s="44"/>
      <c r="Q22" s="44"/>
      <c r="R22" s="44"/>
      <c r="S22" s="44"/>
      <c r="T22" s="44"/>
      <c r="U22" s="44"/>
      <c r="V22" s="44"/>
      <c r="W22" s="44"/>
      <c r="X22" s="44"/>
      <c r="Y22" s="44"/>
      <c r="Z22" s="44"/>
      <c r="AA22" s="44"/>
      <c r="AB22" s="44"/>
      <c r="AC22" s="44"/>
      <c r="AD22" s="44"/>
      <c r="AE22" s="44"/>
      <c r="AF22" s="50"/>
      <c r="AG22" s="44"/>
      <c r="AH22" s="68"/>
    </row>
    <row r="23" spans="1:34" ht="15.75" x14ac:dyDescent="0.25">
      <c r="A23" s="51"/>
      <c r="B23" s="107"/>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9"/>
      <c r="AH23" s="52"/>
    </row>
    <row r="24" spans="1:34" ht="15.75" x14ac:dyDescent="0.25">
      <c r="A24" s="83"/>
      <c r="B24" s="104"/>
      <c r="C24" s="19"/>
      <c r="D24" s="20"/>
      <c r="E24" s="20"/>
      <c r="F24" s="20"/>
      <c r="G24" s="20"/>
      <c r="H24" s="20"/>
      <c r="I24" s="20"/>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2"/>
    </row>
    <row r="25" spans="1:34" ht="15.75" x14ac:dyDescent="0.25">
      <c r="A25" s="85"/>
      <c r="B25" s="106"/>
      <c r="C25" s="24"/>
      <c r="D25" s="25"/>
      <c r="E25" s="25"/>
      <c r="F25" s="25"/>
      <c r="G25" s="25"/>
      <c r="H25" s="25"/>
      <c r="I25" s="2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6"/>
    </row>
    <row r="26" spans="1:34" ht="15.75" x14ac:dyDescent="0.25">
      <c r="A26" s="110"/>
      <c r="B26" s="121"/>
      <c r="C26" s="36"/>
      <c r="D26" s="37"/>
      <c r="E26" s="37"/>
      <c r="F26" s="37"/>
      <c r="G26" s="37"/>
      <c r="H26" s="37"/>
      <c r="I26" s="37"/>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row>
    <row r="27" spans="1:34" ht="15.75" x14ac:dyDescent="0.25">
      <c r="A27" s="111"/>
      <c r="B27" s="123"/>
      <c r="C27" s="42"/>
      <c r="D27" s="43"/>
      <c r="E27" s="43"/>
      <c r="F27" s="43"/>
      <c r="G27" s="43"/>
      <c r="H27" s="43"/>
      <c r="I27" s="43"/>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39"/>
    </row>
    <row r="28" spans="1:34" ht="15.75" x14ac:dyDescent="0.25">
      <c r="A28" s="77"/>
      <c r="B28" s="121"/>
      <c r="C28" s="36"/>
      <c r="D28" s="37"/>
      <c r="E28" s="37"/>
      <c r="F28" s="37"/>
      <c r="G28" s="37"/>
      <c r="H28" s="37"/>
      <c r="I28" s="37"/>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9"/>
    </row>
    <row r="29" spans="1:34" ht="15.75" x14ac:dyDescent="0.25">
      <c r="A29" s="79"/>
      <c r="B29" s="123"/>
      <c r="C29" s="42"/>
      <c r="D29" s="43"/>
      <c r="E29" s="43"/>
      <c r="F29" s="43"/>
      <c r="G29" s="43"/>
      <c r="H29" s="43"/>
      <c r="I29" s="43"/>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39"/>
    </row>
    <row r="30" spans="1:34" ht="15.75" x14ac:dyDescent="0.25">
      <c r="A30" s="110"/>
      <c r="B30" s="121"/>
      <c r="C30" s="36"/>
      <c r="D30" s="37"/>
      <c r="E30" s="37"/>
      <c r="F30" s="37"/>
      <c r="G30" s="37"/>
      <c r="H30" s="37"/>
      <c r="I30" s="37"/>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67"/>
    </row>
    <row r="31" spans="1:34" ht="15.75" x14ac:dyDescent="0.25">
      <c r="A31" s="111"/>
      <c r="B31" s="123"/>
      <c r="C31" s="42"/>
      <c r="D31" s="43"/>
      <c r="E31" s="43"/>
      <c r="F31" s="43"/>
      <c r="G31" s="43"/>
      <c r="H31" s="43"/>
      <c r="I31" s="43"/>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68"/>
    </row>
    <row r="32" spans="1:34" ht="15.75" x14ac:dyDescent="0.25">
      <c r="A32" s="110"/>
      <c r="B32" s="116"/>
      <c r="C32" s="36"/>
      <c r="D32" s="37"/>
      <c r="E32" s="37"/>
      <c r="F32" s="37"/>
      <c r="G32" s="37"/>
      <c r="H32" s="37"/>
      <c r="I32" s="37"/>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row>
    <row r="33" spans="1:34" ht="15.75" x14ac:dyDescent="0.25">
      <c r="A33" s="111"/>
      <c r="B33" s="117"/>
      <c r="C33" s="42"/>
      <c r="D33" s="43"/>
      <c r="E33" s="43"/>
      <c r="F33" s="43"/>
      <c r="G33" s="43"/>
      <c r="H33" s="43"/>
      <c r="I33" s="43"/>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39"/>
    </row>
  </sheetData>
  <mergeCells count="49">
    <mergeCell ref="A30:A31"/>
    <mergeCell ref="B30:B31"/>
    <mergeCell ref="AH30:AH31"/>
    <mergeCell ref="A32:A33"/>
    <mergeCell ref="B32:B33"/>
    <mergeCell ref="A28:A29"/>
    <mergeCell ref="B28:B29"/>
    <mergeCell ref="B18:AG18"/>
    <mergeCell ref="A19:A20"/>
    <mergeCell ref="B19:B20"/>
    <mergeCell ref="B23:AG23"/>
    <mergeCell ref="A24:A25"/>
    <mergeCell ref="B24:B25"/>
    <mergeCell ref="A26:A27"/>
    <mergeCell ref="B26:B27"/>
    <mergeCell ref="AH19:AH22"/>
    <mergeCell ref="A21:A22"/>
    <mergeCell ref="B21:B22"/>
    <mergeCell ref="AH4:AH6"/>
    <mergeCell ref="A8:A10"/>
    <mergeCell ref="B8:B10"/>
    <mergeCell ref="B11:AG11"/>
    <mergeCell ref="A12:A13"/>
    <mergeCell ref="B12:B14"/>
    <mergeCell ref="AH12:AH17"/>
    <mergeCell ref="A15:A16"/>
    <mergeCell ref="B15:B17"/>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май</vt:lpstr>
      <vt:lpstr>Лист1</vt:lpstr>
      <vt:lpstr>май!Заголовки_для_печати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Хамадуллина Анастасия Олеговна</dc:creator>
  <cp:lastModifiedBy>Евдокимова Елена Владимировна</cp:lastModifiedBy>
  <cp:lastPrinted>2025-05-12T06:45:42Z</cp:lastPrinted>
  <dcterms:created xsi:type="dcterms:W3CDTF">2025-02-05T08:49:51Z</dcterms:created>
  <dcterms:modified xsi:type="dcterms:W3CDTF">2025-06-04T12:03:33Z</dcterms:modified>
</cp:coreProperties>
</file>